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870" activeTab="0"/>
  </bookViews>
  <sheets>
    <sheet name="งบทดลอง" sheetId="1" r:id="rId1"/>
    <sheet name="หมายเหตุ1" sheetId="2" r:id="rId2"/>
    <sheet name="หมายเหตุ2" sheetId="3" r:id="rId3"/>
    <sheet name="หมายเหตุ3" sheetId="4" r:id="rId4"/>
    <sheet name="หมายเหตุ4" sheetId="5" r:id="rId5"/>
    <sheet name="งบรับจ่าย" sheetId="6" r:id="rId6"/>
    <sheet name="กระทบยอด" sheetId="7" r:id="rId7"/>
  </sheets>
  <definedNames>
    <definedName name="_xlnm.Print_Area" localSheetId="0">'งบทดลอง'!$A$1:$C$54</definedName>
    <definedName name="_xlnm.Print_Area" localSheetId="5">'งบรับจ่าย'!$A$1:$E$85</definedName>
    <definedName name="_xlnm.Print_Area" localSheetId="1">'หมายเหตุ1'!$A$1:$D$62</definedName>
    <definedName name="_xlnm.Print_Titles" localSheetId="6">'กระทบยอด'!$4:$7</definedName>
    <definedName name="_xlnm.Print_Titles" localSheetId="0">'งบทดลอง'!$1:$4</definedName>
    <definedName name="_xlnm.Print_Titles" localSheetId="5">'งบรับจ่าย'!$6:$8</definedName>
    <definedName name="_xlnm.Print_Titles" localSheetId="1">'หมายเหตุ1'!$1:$5</definedName>
    <definedName name="_xlnm.Print_Titles" localSheetId="4">'หมายเหตุ4'!$6:$6</definedName>
  </definedNames>
  <calcPr fullCalcOnLoad="1"/>
</workbook>
</file>

<file path=xl/comments6.xml><?xml version="1.0" encoding="utf-8"?>
<comments xmlns="http://schemas.openxmlformats.org/spreadsheetml/2006/main">
  <authors>
    <author>pakchong</author>
  </authors>
  <commentList>
    <comment ref="A37" authorId="0">
      <text>
        <r>
          <rPr>
            <b/>
            <sz val="8"/>
            <rFont val="Tahoma"/>
            <family val="2"/>
          </rPr>
          <t>pakchong:</t>
        </r>
        <r>
          <rPr>
            <sz val="8"/>
            <rFont val="Tahoma"/>
            <family val="2"/>
          </rPr>
          <t xml:space="preserve">
ปรับรายการโอนถึง  31  สิงหาคม  2555</t>
        </r>
      </text>
    </comment>
  </commentList>
</comments>
</file>

<file path=xl/sharedStrings.xml><?xml version="1.0" encoding="utf-8"?>
<sst xmlns="http://schemas.openxmlformats.org/spreadsheetml/2006/main" count="644" uniqueCount="520">
  <si>
    <t>รายการ</t>
  </si>
  <si>
    <t>รหัส</t>
  </si>
  <si>
    <t>บัญชี</t>
  </si>
  <si>
    <t>เดบิท</t>
  </si>
  <si>
    <t>เครดิต</t>
  </si>
  <si>
    <t>ค่าใช้จ่าย  5%</t>
  </si>
  <si>
    <t>ส่วนลด  6  %</t>
  </si>
  <si>
    <t>**รวมทั้งสิ้น**</t>
  </si>
  <si>
    <t>821</t>
  </si>
  <si>
    <t>906</t>
  </si>
  <si>
    <t>907</t>
  </si>
  <si>
    <t>903</t>
  </si>
  <si>
    <t>รายจ่ายงบกลาง</t>
  </si>
  <si>
    <t>ค่าจ้างประจำ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</si>
  <si>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</si>
  <si>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</si>
  <si>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</si>
  <si>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</si>
  <si>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</si>
  <si>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ภาษีหัก  ณ  ที่จ่าย</t>
  </si>
  <si>
    <t>ค่าที่ดินและสิ่งก่อสร้าง</t>
  </si>
  <si>
    <t>ลูกหนี้เงินยืมงบประมาณ</t>
  </si>
  <si>
    <t>เงินสะสม</t>
  </si>
  <si>
    <t>000</t>
  </si>
  <si>
    <t>100</t>
  </si>
  <si>
    <t>120</t>
  </si>
  <si>
    <t>200</t>
  </si>
  <si>
    <t>250</t>
  </si>
  <si>
    <t>270</t>
  </si>
  <si>
    <t>300</t>
  </si>
  <si>
    <t>400</t>
  </si>
  <si>
    <t>902</t>
  </si>
  <si>
    <t>090</t>
  </si>
  <si>
    <t>700</t>
  </si>
  <si>
    <t>รายได้เบ็ดเตล็ด</t>
  </si>
  <si>
    <t>0102</t>
  </si>
  <si>
    <t>0101</t>
  </si>
  <si>
    <t>0103</t>
  </si>
  <si>
    <t>1006</t>
  </si>
  <si>
    <t>1005</t>
  </si>
  <si>
    <t>1002</t>
  </si>
  <si>
    <t>0137</t>
  </si>
  <si>
    <t>0125</t>
  </si>
  <si>
    <t>0146</t>
  </si>
  <si>
    <t>0126</t>
  </si>
  <si>
    <t>0302</t>
  </si>
  <si>
    <t>0300</t>
  </si>
  <si>
    <t>1004</t>
  </si>
  <si>
    <t>องค์การบริหารส่วนตำบลปากช่อง  อำเภอปากช่อง  จังหวัดนครราชสีมา</t>
  </si>
  <si>
    <t>งบทดลอง</t>
  </si>
  <si>
    <t>ชื่อบัญชี</t>
  </si>
  <si>
    <t xml:space="preserve">             -   โปรดทราบ</t>
  </si>
  <si>
    <t>203</t>
  </si>
  <si>
    <t>1009</t>
  </si>
  <si>
    <t>500</t>
  </si>
  <si>
    <t>002</t>
  </si>
  <si>
    <t>1011</t>
  </si>
  <si>
    <t>1013</t>
  </si>
  <si>
    <t>450</t>
  </si>
  <si>
    <t>องค์การบริหารส่วนตำบลปากช่อง</t>
  </si>
  <si>
    <t>เงินเดือนพนักงาน</t>
  </si>
  <si>
    <t>ครุภัณฑ์</t>
  </si>
  <si>
    <t>เงินกู้โครงการเศรษฐกิจชุมชน</t>
  </si>
  <si>
    <t>รวม</t>
  </si>
  <si>
    <t>หมวดภาษีอากร</t>
  </si>
  <si>
    <t>รายได้จากทรัพย์สิน</t>
  </si>
  <si>
    <t xml:space="preserve">องค์การบริหารส่วนตำบลปากช่อง  </t>
  </si>
  <si>
    <t>อำเภอปากช่อง     จังหวัดนครราชสีมา</t>
  </si>
  <si>
    <t>รายงานรับ  -  จ่าย 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</si>
  <si>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</si>
  <si>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</si>
  <si>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</si>
  <si>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</si>
  <si>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บาท</t>
  </si>
  <si>
    <t>ยอดยกมา</t>
  </si>
  <si>
    <t>รายรับ</t>
  </si>
  <si>
    <t>0100</t>
  </si>
  <si>
    <t>หมวดค่าธรรมเนียม  ค่าปรับและใบอนุญาต</t>
  </si>
  <si>
    <t>0120</t>
  </si>
  <si>
    <t>0200</t>
  </si>
  <si>
    <t>รวมรายรับ</t>
  </si>
  <si>
    <t>รายจ่าย</t>
  </si>
  <si>
    <t>งบกลาง</t>
  </si>
  <si>
    <t>รวมรายจ่าย</t>
  </si>
  <si>
    <t>สูงกว่า</t>
  </si>
  <si>
    <t>(ต่ำกว่า)</t>
  </si>
  <si>
    <t>ยอดยกไป</t>
  </si>
  <si>
    <t>หัวหน้าส่วนการคลัง</t>
  </si>
  <si>
    <t>2002</t>
  </si>
  <si>
    <t>กระดาษทำการกระทบยอด</t>
  </si>
  <si>
    <t>งบประมาณรายจ่าย</t>
  </si>
  <si>
    <t>แผนงาน/งาน</t>
  </si>
  <si>
    <t>00110</t>
  </si>
  <si>
    <t>00210</t>
  </si>
  <si>
    <t>00220</t>
  </si>
  <si>
    <t>00230</t>
  </si>
  <si>
    <t>00240</t>
  </si>
  <si>
    <t>00320</t>
  </si>
  <si>
    <t>หมวด/ประเภทรายจ่าย</t>
  </si>
  <si>
    <t>00411</t>
  </si>
  <si>
    <t>00111</t>
  </si>
  <si>
    <t>00113</t>
  </si>
  <si>
    <t>00211</t>
  </si>
  <si>
    <t>00241</t>
  </si>
  <si>
    <t>00321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</si>
  <si>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</si>
  <si>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</si>
  <si>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</si>
  <si>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งานส่งเสริมการเกษตร</t>
  </si>
  <si>
    <t>004</t>
  </si>
  <si>
    <t>เงินสำรองจ่ายฉุกเฉิน</t>
  </si>
  <si>
    <t>รวมตั้งแต่ต้นปี</t>
  </si>
  <si>
    <t>เงินช่วยเหลือค่ารักษาพยาบาล</t>
  </si>
  <si>
    <t>ค่าวัสดุยานพาหนะและขนส่ง</t>
  </si>
  <si>
    <t>ค่าวัสดุน้ำมันเชื้อเพลิงและหล่อลื่น</t>
  </si>
  <si>
    <t>ค่าวัสดุโฆษณาและเผยแพร่</t>
  </si>
  <si>
    <t>ค่าไฟฟ้า</t>
  </si>
  <si>
    <t>ค่าน้ำประปา</t>
  </si>
  <si>
    <t>ค่าเบี้ยประชุม</t>
  </si>
  <si>
    <t>ค่าวัสดุเครื่องแต่งกาย</t>
  </si>
  <si>
    <t>งานบริหารทั่วไปเกี่ยวกับเคหะ/ชุมชน</t>
  </si>
  <si>
    <t>เงินรายรับ</t>
  </si>
  <si>
    <t>ค่าตอบแทนปฏิบัติงานนอกเวลาราชการ</t>
  </si>
  <si>
    <t>เงินช่วยเหลือการศึกษาบุตร</t>
  </si>
  <si>
    <t>เงินช่วยเหลือ(เงินอุดหนุนทั่วไป)</t>
  </si>
  <si>
    <t>0203</t>
  </si>
  <si>
    <t>รหัสบัญชี</t>
  </si>
  <si>
    <t>เงินทุนสำรองเงินสะสม</t>
  </si>
  <si>
    <t xml:space="preserve">           -   เพื่อโปรดทราบ</t>
  </si>
  <si>
    <t>00232</t>
  </si>
  <si>
    <t>ค่าวัสดุการเกษตร</t>
  </si>
  <si>
    <t>704</t>
  </si>
  <si>
    <t>ลูกหนี้เงินยืมเงินสะสม</t>
  </si>
  <si>
    <t>0141</t>
  </si>
  <si>
    <t>เงินสด</t>
  </si>
  <si>
    <t>รายรับจริงประกอบงบทดลองและรายงานรับ-จ่ายเงินสด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</si>
  <si>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</si>
  <si>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</si>
  <si>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</si>
  <si>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</si>
  <si>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</si>
  <si>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</si>
  <si>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</si>
  <si>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หมวดเงินอุดหนุน</t>
  </si>
  <si>
    <t>รายละเอียด  ประกอบงบทดลองและรายงานรับ-จ่ายเงินสด</t>
  </si>
  <si>
    <t>รับ</t>
  </si>
  <si>
    <t>จ่าย</t>
  </si>
  <si>
    <t>คงเหลือ</t>
  </si>
  <si>
    <t>(1)   ดอกเบี้ยเงินฝากธนาคาร</t>
  </si>
  <si>
    <t>รายรับ  (หมายเหตุ  1)</t>
  </si>
  <si>
    <t>เงินรับฝาก  (หมายเหตุ  2)</t>
  </si>
  <si>
    <t>(2)   รายได้เบ็ดเตล็ดอื่น  ๆ</t>
  </si>
  <si>
    <t>0307</t>
  </si>
  <si>
    <t>(1)   ค่าขายแบบแปลน</t>
  </si>
  <si>
    <t>ค่าใช้จ่ายในการจัดเก็บภาษีบำรุงท้องที่  5%</t>
  </si>
  <si>
    <t>เงินรับฝากประกันสัญญา</t>
  </si>
  <si>
    <t>ส่วนลดในการจัดเก็บภาษีบำรุงท้องที่   6%</t>
  </si>
  <si>
    <t>ค่าวัสดุก่อสร้าง</t>
  </si>
  <si>
    <t>1016</t>
  </si>
  <si>
    <t>(4)   ภาษีมูลค่าเพิ่ม (1ใน9)</t>
  </si>
  <si>
    <t>หมายเหตุ 1</t>
  </si>
  <si>
    <t>หมายเหตุ  3</t>
  </si>
  <si>
    <t>ค่าวัสดุคอมพิวเตอร์</t>
  </si>
  <si>
    <t>ค่าตอบแทนคณะผู้บริหารและสมาชิกสภา</t>
  </si>
  <si>
    <t>ค่าใช้จ่ายในการจัดการจราจร</t>
  </si>
  <si>
    <t>เงินสมทบเข้ากองทุนประกันสังคม</t>
  </si>
  <si>
    <t>เงินสมทบเข้ากองทุนบำเหน็จบำนาญข้าราชการส่วนท้องถิ่น</t>
  </si>
  <si>
    <t>เงินทุนการศึกษา</t>
  </si>
  <si>
    <t>เงินเดือน</t>
  </si>
  <si>
    <t>ค่าตอบแทนผู้ปฏิบัติราชการเป็นประโยชน์แก่ อปท.(จปฐ)</t>
  </si>
  <si>
    <t>ครุภัณฑ์ยานพาหนะและขนส่ง</t>
  </si>
  <si>
    <t>ที่ดินและสิ่งก่อสร้าง</t>
  </si>
  <si>
    <t>รายจ่ายค้างจ่าย</t>
  </si>
  <si>
    <t>1010</t>
  </si>
  <si>
    <t>ค่าวัสดุไฟฟ้าและวิทยุ</t>
  </si>
  <si>
    <t>ค่าเช่าบ้าน</t>
  </si>
  <si>
    <t>(6)   ภาษีธุรกิจเฉพาะ</t>
  </si>
  <si>
    <t>(7)   ภาษีสุรา</t>
  </si>
  <si>
    <t>(8)   ภาษีสรรพสามิต</t>
  </si>
  <si>
    <t>(9)   ค่าภาคหลวงและค่าธรรมเนียมป่าไม้</t>
  </si>
  <si>
    <t>แผนงานสังคมสงเคราะห์</t>
  </si>
  <si>
    <t>แผนงานบริหารทั่วไป</t>
  </si>
  <si>
    <t>แผนการศึกษา</t>
  </si>
  <si>
    <t>แผนงานสาธารณสุข</t>
  </si>
  <si>
    <t>แผนงานเคหะและชุมชน</t>
  </si>
  <si>
    <t>แผนงานการเกษตร</t>
  </si>
  <si>
    <t>เรียน  ปลัดองค์การบริหารส่วนตำบลปากช่อง</t>
  </si>
  <si>
    <t xml:space="preserve">             -  เพื่อโปรดทราบ</t>
  </si>
  <si>
    <t>คำสั่ง  นายกองค์การบริหารส่วนตำบลปากช่อง</t>
  </si>
  <si>
    <t xml:space="preserve">  -     รายได้ที่รัฐบาลจัดสรรให้</t>
  </si>
  <si>
    <t xml:space="preserve">  -     รายได้ที่จัดเก็บเอง</t>
  </si>
  <si>
    <t>เงินรับฝาก  ภาษีหัก ณ ที่จ่าย</t>
  </si>
  <si>
    <t xml:space="preserve">                    (นางสุภาวดี  หลาบอินทร์)</t>
  </si>
  <si>
    <t xml:space="preserve">                        หัวหน้าส่วนการคลัง</t>
  </si>
  <si>
    <t>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</si>
  <si>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</si>
  <si>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</si>
  <si>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รายจ่ายรอจ่าย</t>
  </si>
  <si>
    <t>เงินเดือนข้าราชการส่วนท้องถิ่น</t>
  </si>
  <si>
    <t>เงินเพิ่มค่าครองชีพชั่วคราวข้าราชการส่วนท้องถิ่น</t>
  </si>
  <si>
    <t>เงินประจำตำแหน่งของผู้บริหาร</t>
  </si>
  <si>
    <t>ลูกจ้างประจำ</t>
  </si>
  <si>
    <t>เงินเพิ่มค่าครองชีพชั่วคราวลูกจ้างประจำ</t>
  </si>
  <si>
    <t>ค่าจ้างชั่วคราว</t>
  </si>
  <si>
    <t>พนักงานจ้างตามภารกิจ</t>
  </si>
  <si>
    <t>เงินเพิ่มค่าครองชีพชั่วคราวพนักงานจ้างตามภารกิจ</t>
  </si>
  <si>
    <t>พนักงานจ้างทั่วไปรายเดือน</t>
  </si>
  <si>
    <t>เงินเพิ่มค่าครองชีพชั่วคราวพนักงานจ้างทั่วไป</t>
  </si>
  <si>
    <t>ค่าตอบแทนอื่นเป็นกรณีพิเศษแก่พนักงานส่วนตำบลและลูกจ้าง</t>
  </si>
  <si>
    <t>ค่าตอบแทนคณะกรรมการจัดซื้อจัดจ้าง</t>
  </si>
  <si>
    <t>ค่าไปรษณีย์</t>
  </si>
  <si>
    <t>ค่าวัสดุการศึกษา</t>
  </si>
  <si>
    <t>(1)   เงินอุดหนุนทั่วไป</t>
  </si>
  <si>
    <t>รายจ่ายไม่เข้าหมวดอื่น ๆ (ค่าเดินทาง/ที่พัก/พาหนะ)</t>
  </si>
  <si>
    <t>(10) ค่าภาคหลวงแร่</t>
  </si>
  <si>
    <t>(11) ค่าภาคหลวงปิโตรเลียม</t>
  </si>
  <si>
    <t>(12) ค่าธรรมเนียมจดทะเบียนสิทธิและนิติกรรมที่ดิน</t>
  </si>
  <si>
    <t>(13) ค่าธรรมเนียมน้ำบาดาลและใช้น้ำบาดาล</t>
  </si>
  <si>
    <t>เงินรับฝาก  ภาษีหัก  ณ  ที่จ่าย</t>
  </si>
  <si>
    <t>รายจ่ายเพื่อให้ได้มาซึ่งบริการ (ค่าจ้างเหมาบริการ)</t>
  </si>
  <si>
    <t>(1)   ค่าธรรมเนียมเกี่ยวกับการควบคุมอาคาร</t>
  </si>
  <si>
    <t>(2)   รายได้ค่าธรรมเนียมเก็บขยะมูลฝอย</t>
  </si>
  <si>
    <t>(3)   รายได้ค่าปรับผู้กระทำผิดกฎหมายจราจรทางบก</t>
  </si>
  <si>
    <t>(4)   ค่าปรับ(ภาษีบำรุงท้องที่)</t>
  </si>
  <si>
    <t>(6)   ใบอนุญาตเกี่ยวกับการควบคุมอาคาร</t>
  </si>
  <si>
    <t>ลูกหนี้รายได้ค้างรับ</t>
  </si>
  <si>
    <t>00242</t>
  </si>
  <si>
    <t>ค่าตอบแทนพิเศษของพนักงานจ้างตามภารกิจ</t>
  </si>
  <si>
    <t>00120</t>
  </si>
  <si>
    <t>แผนงานการรักษาความสงบภายใน</t>
  </si>
  <si>
    <t>00123</t>
  </si>
  <si>
    <t>งานป้องกันฝ่ายพลเรือนและระงับอัคคีภัย</t>
  </si>
  <si>
    <t>00250</t>
  </si>
  <si>
    <t>แผนงานสร้างความเข้มแข็งของชุมชน</t>
  </si>
  <si>
    <t>00252</t>
  </si>
  <si>
    <t>งานส่งเสริมและสนับสนุนความเข้มแข็งของชุมชน</t>
  </si>
  <si>
    <t>00223</t>
  </si>
  <si>
    <t>งานบริการสาธารณสุขและงานสาธารณสุขอื่น</t>
  </si>
  <si>
    <t>00260</t>
  </si>
  <si>
    <t>แผนงานศาสนา  วัฒนธรรมและนันทนาการ</t>
  </si>
  <si>
    <t>00262</t>
  </si>
  <si>
    <t>00263</t>
  </si>
  <si>
    <t>งานกีฬาและนันทนาการ</t>
  </si>
  <si>
    <t>00310</t>
  </si>
  <si>
    <t>แผนงานอุตสาหกรรมและการโยธา</t>
  </si>
  <si>
    <t>00311</t>
  </si>
  <si>
    <t>00312</t>
  </si>
  <si>
    <t>งานบริหารงานทั่วไปเกี่ยวกับอุตสาหกรรมและการโยธา</t>
  </si>
  <si>
    <t>งานกิจสร้างโครงสร้างพื้นฐาน</t>
  </si>
  <si>
    <t>00322</t>
  </si>
  <si>
    <t>งานอนุรักษ์แหล่งน้ำ</t>
  </si>
  <si>
    <t>รายจ่ายไม่เข้าหมวดอื่น ๆ (ค่าใช้จ่ายเกี่ยวกับกิจการสภา)</t>
  </si>
  <si>
    <t>ครุภัณฑ์โฆษณาและเผยแพร่</t>
  </si>
  <si>
    <t>วัสดุงานบ้านงานครัว (อาหารเสริมนม ศพด.)</t>
  </si>
  <si>
    <t>วัสดุงานบ้านงานครัว (อาหารเสริมนม โรงเรียน)</t>
  </si>
  <si>
    <t>2000</t>
  </si>
  <si>
    <t>3000</t>
  </si>
  <si>
    <t>0140</t>
  </si>
  <si>
    <t>0148</t>
  </si>
  <si>
    <t>(5)   ค่าปรับผิดสัญญา</t>
  </si>
  <si>
    <t>รายได้ที่รัฐบาลอุดหนุนให้โดยระบุวัตถุประสงค์</t>
  </si>
  <si>
    <t xml:space="preserve">  -     หมวดเงินอุดหนุนเฉพาะกิจ</t>
  </si>
  <si>
    <t>**รวมประมาณการ**</t>
  </si>
  <si>
    <t>ครุภัณฑ์งานบ้านงานครัว</t>
  </si>
  <si>
    <t>ครุภัณฑ์วิทยาศาสตร์หรือการแพทย์</t>
  </si>
  <si>
    <t>อุดหนุนการไฟฟ้าส่วนภูมิภาคอำเภอปากช่อง</t>
  </si>
  <si>
    <t>อุดหนุนอาหารกลางวันเด็กนักเรียนให้แก่โรงเรียน</t>
  </si>
  <si>
    <t>โครงการสงเคราะห์เบี้ยยังชีพผู้ป่วยติดเชื้อ HIV</t>
  </si>
  <si>
    <t>โครงการหลักประกันสุขภาพตำบล</t>
  </si>
  <si>
    <t>(2)  เงินอุดหนุนเฉพาะกิจ (เบี้ยยังชีพสูงอายุ)</t>
  </si>
  <si>
    <t>(1)  เงินอุดหนุนเฉพาะกิจ (สวัสดิการทางสังคมให้แก่คนพิการ/ทุพลภาพ)</t>
  </si>
  <si>
    <t>เงินอุดหนุนเฉพาะกิจ (เบี้ยยังชีพสูงอายุ)</t>
  </si>
  <si>
    <t xml:space="preserve">                         -    ทราบ</t>
  </si>
  <si>
    <t>หมายเหตุ 2</t>
  </si>
  <si>
    <t>ภาษีหน้าฏีกา</t>
  </si>
  <si>
    <t>เงินอุดหนุนเฉพาะกิจสนับสนุน ศพด. (ค่าตอบแทนครูฯ)</t>
  </si>
  <si>
    <t>เงินอุดหนุนเฉพาะกิจสนับสนุน ศพด. (ค่าครองชีพชั่วคราว)</t>
  </si>
  <si>
    <t>เงินอุดหนุนเฉพาะกิจสนับสนุน ศพด. (เงินสมทบประกันสังคม)</t>
  </si>
  <si>
    <t>(3)  เงินอุดหนุนเฉพาะกิจสนับสนุน ศพด. (ค่าตอบแทนครูฯ)</t>
  </si>
  <si>
    <t>(4)  เงินอุดหนุนเฉพาะกิจสนับสนุน ศพด. (ค่าครองชีพชั่วคราว)</t>
  </si>
  <si>
    <t>(5)  เงินอุดหนุนเฉพาะกิจสนับสนุน ศพด. (เงินสมทบประกันสังคม)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</si>
  <si>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</si>
  <si>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</si>
  <si>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</si>
  <si>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</si>
  <si>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เงินฝากธนาคารบัญชีฝากประจำ - ธ.กรุงไทย(303-2-13416-1)</t>
  </si>
  <si>
    <t xml:space="preserve">ค่าวัสดุอื่น ๆ </t>
  </si>
  <si>
    <t>รายจ่ายไม่เข้าหมวดอื่น ๆ (ค่าใช้จ่ายตามโครงการ อบต.เคลื่อนที่)</t>
  </si>
  <si>
    <t>(นายคมสรรค์  หวังกั้นกลาง)</t>
  </si>
  <si>
    <t>เงินรับฝาก</t>
  </si>
  <si>
    <t>0144</t>
  </si>
  <si>
    <t>(7)  ค่าธรรมเนียมจดทะเบียนพาณิชย์</t>
  </si>
  <si>
    <t>(6)   ค่าใบอนุญาตให้ใช้สถานที่ประกอบกิจการที่เป็นอันตรายต่อสุขภาพ</t>
  </si>
  <si>
    <t>รายได้จากทุน</t>
  </si>
  <si>
    <t>(1)  ค่าขายทอดตลาด</t>
  </si>
  <si>
    <t>0350</t>
  </si>
  <si>
    <t>006</t>
  </si>
  <si>
    <t>เงินช่วยพิเศษค่าทำศพ</t>
  </si>
  <si>
    <t>เงินอุดหนุนเฉพาะกิจ (เบี้ยยังชีพทุพลภาพ)</t>
  </si>
  <si>
    <t>ค่าโทรศัพท์</t>
  </si>
  <si>
    <t>ค่าบริการทางด้านโทรคมนาคม (อินเตอร์เน็ต)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</si>
  <si>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</si>
  <si>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(นายเสกสันต์  ทองสวัสดิ์วงศ์)</t>
  </si>
  <si>
    <t xml:space="preserve">      นายกองค์การบริหารส่วนตำบลปากช่อง</t>
  </si>
  <si>
    <t>นายกองค์การบริหารส่วนตำบลปากช่อง</t>
  </si>
  <si>
    <t>ค่าวัสดุอุปกรณ์กีฬา</t>
  </si>
  <si>
    <t>เงินฝากธนาคารบัญชีรออมทรัพย์  - ธกส.(621-2-63479-3)</t>
  </si>
  <si>
    <t>งานไฟฟ้าถนน</t>
  </si>
  <si>
    <t>งานศาสนา  วัฒนธรรมท้องถิ่น</t>
  </si>
  <si>
    <t>00221</t>
  </si>
  <si>
    <t>งานบริการทั่วไปเกี่ยวกับสาธารณสุข</t>
  </si>
  <si>
    <t>รายจ่ายรอจ่าย  (หมายเหตุ  3)</t>
  </si>
  <si>
    <t>อุดหนุนโครงการ/กิจกรรม ให้กับ (สพฐ.) ในเขต อบต.ปากช่อง</t>
  </si>
  <si>
    <t>รายจ่ายไม่เข้าหมวดอื่น ๆ (ค่าใช้จ่ายในโครงการแว่นตาเพื่อประชาชน)</t>
  </si>
  <si>
    <t>(6) เงินอุดหนุนเฉพาะกิจ (จัดซื้อจัดหาสื่อการเรียนรู้และอุปกรณ์การเรียนฯ)</t>
  </si>
  <si>
    <t>(7)  เงินอุดหนุนเฉพาะกิจ (กิจกรรมหน่วยเฉพาะกิจในระดับตำบล)</t>
  </si>
  <si>
    <t>(8)  เงินอุดหนุนเฉพาะกิจ (กิจกรรมผู้ประสานงานพลังแผ่นดิน)</t>
  </si>
  <si>
    <t>(9) เงินอุดหนุนเฉพาะกิจ (กิจกรรมการบำบัดฟื้นฟู/ผู้ติดยาเสพติด)</t>
  </si>
  <si>
    <t>00231</t>
  </si>
  <si>
    <t>งานบริหารทั่วไปเกี่ยวกับสังคมสงเคราะห์</t>
  </si>
  <si>
    <t>งานสวัสดิการสังคมและสังคมสงเคราะห์</t>
  </si>
  <si>
    <t>003</t>
  </si>
  <si>
    <t>ค่าตอบแทนอันเป็นประโยชน์แก่ อปท. (ค่าตรวจแบบตาม พ.ร.บ.ควบคุมอาคาร)</t>
  </si>
  <si>
    <t>รายจ่ายเพื่อให้ได้มาซึ่งบริการ (ค่าเช่าทรัพย์สิน/สถานที่ทิ้งขยะ)</t>
  </si>
  <si>
    <t>รายจ่ายเพื่อให้ได้มาซึ่งบริการ (ค่าธรรมเนียม,ค่าลงทะเบียนฯ)</t>
  </si>
  <si>
    <t>รายจ่ายให้ได้มาซึ่งบริการ (ค่าวารสาร/หนังสือพิมพ์)</t>
  </si>
  <si>
    <t>รายจ่ายเพื่อให้ได้มาซึ่งบริการ (ค่าประชาสัมพันธ์และเผยแพร่)</t>
  </si>
  <si>
    <t>ค่าบำรุงรักษาซ่อมแซมทรัพย์สิน (บำรุงรักษาและซ่อมแซมทรัพย์สิน)</t>
  </si>
  <si>
    <t>ค่าบำรุงรักษาซ่อมแซมทรัพย์สิน (บำรุงรักษาและซ่อมแซมทรัพย์สิน และสิ่งปลูกสร้าง)</t>
  </si>
  <si>
    <t>ค่าบำรุงรักษาซ่อมแซมทรัพย์สิน (ซ่อมแซมถนนลาดยางเคฟซีล หมู่ที่ 1)</t>
  </si>
  <si>
    <t>ค่าบำรุงรักษาซ่อมแซมทรัพย์สิน (ซ่อมแซมถนนหินคลุก บริเวณซอยประชาเชื่อมหมู่ 21 หมู่ที่ 6)</t>
  </si>
  <si>
    <t>ค่าบำรุงรักษาซ่อมแซมทรัพย์สิน (ซ่อมแซมถนนลาดยางเคฟซีล บริเวณเส้นคุ้ม 7 สหาย หมู่ที่ 7)</t>
  </si>
  <si>
    <t>ค่าบำรุงรักษาซ่อมแซมทรัพย์สิน (ซ่อมแซมถนนลูกรัง บริเวณซอยนางจินาภา ใบขุนทด หมู่ที่ 8)</t>
  </si>
  <si>
    <t>ค่าบำรุงรักษาซ่อมแซมทรัพย์สิน (ซ่อมแซมถนนลูกรัง บริเวณซอยนางทองดี หมู่ที่ 8)</t>
  </si>
  <si>
    <t>ค่าบำรุงรักษาซ่อมแซมทรัพย์สิน (ซ่อมแซมถนนลูกรัง บริเวณซอยนายวีระ หมู่ที่ 8)</t>
  </si>
  <si>
    <t>ค่าบำรุงรักษาซ่อมแซมทรัพย์สิน (ซ่อมแซมถนนลูกรัง บริเวณซอยนายสมัย หมู่ที่ 8)</t>
  </si>
  <si>
    <t>ค่าบำรุงรักษาซ่อมแซมทรัพย์สิน (ซ่อมแซมถนนหินคลุก บริเวณสายบ้านไร่ทอสี-คุ้มเขาแคบ หมู่ที่ 12)</t>
  </si>
  <si>
    <t>ค่าบำรุงรักษาซ่อมแซมทรัพย์สิน (ซ่อมแซมถนนลาดยางเคฟซีล บริเวณเส้นเชื่อมคลองตาลอง หมู่ที่ 13)</t>
  </si>
  <si>
    <t>ค่าบำรุงรักษาซ่อมแซมทรัพย์สิน (ซ่อมแซมถนนลาดยางเคฟซีล บริเวณทางเข้าวัดซับน้ำเย็น หมู่ที่ 14)</t>
  </si>
  <si>
    <t>ค่าบำรุงรักษาซ่อมแซมทรัพย์สิน (ซ่อมแซมถนนลาดยางเคฟซีล บริเวณคุ้มสวนผัก หมู่ที่ 20)</t>
  </si>
  <si>
    <t>ค่าบำรุงรักษาซ่อมแซมทรัพย์สิน (ซ่อมแซมถนนลาดยางเคฟซีล บริเวณคุ้มหนองยาง หมู่ที่ 22)</t>
  </si>
  <si>
    <t>ค่าบำรุงรักษาซ่อมแซมทรัพย์สิน (บำรุงรักษาหรือซ่อมแซมครุภัณฑ์)</t>
  </si>
  <si>
    <t>รายจ่ายเกี่ยวกับการรับรองและพิธีการ (ค่ารับรองคณะบุคคล/ประชุมสภา)</t>
  </si>
  <si>
    <t>รายจ่ายเกี่ยวกับการรับรองและพิธีการ (ค่ารับรองและพิธีการ)</t>
  </si>
  <si>
    <t>รายจ่ายเกี่ยวกับการรับรองและพิธีการ (ค่าใช้จ่ายในการทัศนศึกษาดูงานด้านบริการประชาชน)</t>
  </si>
  <si>
    <t>รายจ่ายเกี่ยวกับการรับรองและพิธีการ (ค่าใช้จ่ายในการรับเสด็จพระบรมศานุวงศ์)</t>
  </si>
  <si>
    <t>รายจ่ายเกี่ยวกับการรับรองและพิธีการ (โครงการอบรมคุณธรรม จริยธรรมฯ)</t>
  </si>
  <si>
    <t>รายจ่ายเกี่ยวกับการรับรองและพิธีการ (ค่าใช้จ่ายในการจัดงานพิธีเปิดอาคารสำนักงาน อบต.ปากช่อง)</t>
  </si>
  <si>
    <t>รายจ่ายเกี่ยวกับการรับรองและพิธีการ (ค่าใช้จ่ายโครงการป้องกันโรคติดต่อ)</t>
  </si>
  <si>
    <t>รายจ่ายเกี่ยวกับการรับรองและพิธีการ (ค่าใช้จ่ายโครงการป้องกันและควบคุมโรคไข้เลือดออก)</t>
  </si>
  <si>
    <t>รายจ่ายเกี่ยวกับการรับรองและพิธีการ (ค่าใช้จ่ายโครงการรณรงค์และป้องกันโรคพิษสุนัขบ้า)</t>
  </si>
  <si>
    <t>รายจ่ายเกี่ยวกับการรับรองและพิธีการ (ค่าใช้จ่ายโครงการคุมกำเนิดสุนัขและแมว)</t>
  </si>
  <si>
    <t>รายจ่ายเกี่ยวกับการรับรองและพิธีการ (ค่าใช้จ่ายโครงการส่งเสริมสุขภาพ)</t>
  </si>
  <si>
    <t>รายจ่ายเกี่ยวกับการรับรองและพิธีการ (ค่าใช้จ่ายโครงการรณรงค์คัดแยกขยะ)</t>
  </si>
  <si>
    <t>รายจ่ายเกี่ยวกับการรับรองและพิธีการ (ค่าใช้จ่ายโครงการรณรงค์ส่งเสริมให้ความรู้ฯ)</t>
  </si>
  <si>
    <t>รายจ่ายเกี่ยวกับการรับรองและพิธีการ (ค่าใช้จ่ายส่งเสริมด้านการเกษตรและการปศุสัตว์)</t>
  </si>
  <si>
    <t>รายจ่ายเกี่ยวกับการรับรองและพิธีการ (โครงการเศรษฐกิจพอเพียงฯ)</t>
  </si>
  <si>
    <t>รายจ่ายเกี่ยวกับการรับรองและพิธีการ (โครงการอนุรักษ์ธรรมชาติและสิ่งแวดล้อม)</t>
  </si>
  <si>
    <t>รายจ่ายเกี่ยวกับการรับรองและพิธีการ (ส่งเสริมการลงทุนแก่กลุ่มอาชีพต่างๆ)</t>
  </si>
  <si>
    <t>รายจ่ายเกี่ยวกับการรับรองและพิธีการ (ส่งเสริมอาชีพกลุ่มแม่บ้านและประชาชนทั่วไป)</t>
  </si>
  <si>
    <t>รายจ่ายเกี่ยวกับการรับรองและพิธีการ (ค่าใช้จ่ายในโครงการด้านการพัฒนาสตรีและครอบครัว)</t>
  </si>
  <si>
    <t>รายจ่ายเกี่ยวกับการรับรองและพิธีการ (โครงการชุมชนเข้มแข็ง)</t>
  </si>
  <si>
    <t>รายจ่ายเกี่ยวกับการรับรองและพิธีการ (ค่าใช้จ่ายในการจัดงานต่างๆ)</t>
  </si>
  <si>
    <t>รายจ่ายเกี่ยวกับการรับรองและพิธีการ (ประเพณีลอยกระทง)</t>
  </si>
  <si>
    <t>รายจ่ายเกี่ยวกับการรับรองและพิธีการ (ประเพณีสงกรานต์)</t>
  </si>
  <si>
    <t>รายจ่ายเกี่ยวกับการรับรองและพิธีการ (แข่งขันกีฬา อบต.ปากช่อง)</t>
  </si>
  <si>
    <t>รายจ่ายเกี่ยวกับการรับรองและพิธีการ (กิจกรรมวันเด็ก)</t>
  </si>
  <si>
    <t>รายจ่ายเกี่ยวกับการรับรองและพิธีการ (จ้างเหมาประกอบอาหารกลางวันเด็กเล็ก)</t>
  </si>
  <si>
    <t>รายจ่ายเกี่ยวกับการรับรองและพิธีการ (รำบวงสรวงดวกวิญญาณท้าวสุรนารี)</t>
  </si>
  <si>
    <t>รายจ่ายเกี่ยวกับการรับรองและพิธีการ (โครงการ  13  เมษา ร่วมใจ สานสายใยผู้สูงอายุ)</t>
  </si>
  <si>
    <t>รายจ่ายไม่เข้าหมวดอื่น ๆ (ค่าใช้จ่ายในการเลือกตั้งซ่อม ส.อบต.)</t>
  </si>
  <si>
    <t>รายจ่ายไม่เข้าหมวดอื่น ๆ (ค่าของขวัญ ของรางวัล หรือเงินรางวัลในการจัดงานกิจกรรมต่าง ๆ)</t>
  </si>
  <si>
    <t>รายจ่ายไม่เข้าหมวดอื่น ๆ (ค่าพวงมาลัย ช่อดอกไม้ กระเช้าดอกไม้ ฯ สำหรับพิธีการวันสำคัญต่าง ๆ)</t>
  </si>
  <si>
    <t>รายจ่ายไม่เข้าหมวดอื่น ๆ (ค่าใช้จ่ายในโครงการขยายเวลาปฏิบัติงานบริการประชาชนวันเสาร์)</t>
  </si>
  <si>
    <t>รายจ่ายไม่เข้าหมวดอื่น ๆ (โครงการป้องกันและปราบปรามการทุจริตภาครัฐ)</t>
  </si>
  <si>
    <t>รายจ่ายไม่เข้าหมวดอื่น ๆ (โครงการปฏิบัติการป้องกันและแก้ไขปัญหายาเสพติด)</t>
  </si>
  <si>
    <t>รายจ่ายไม่เข้าหมวดอื่น ๆ (อาสาสมัครฝ่ายป้องกันภัยฝ่ายพลเรือน อปพร.)</t>
  </si>
  <si>
    <t>รายจ่ายไม่เข้าหมวดอื่น ๆ (โครงการตั้งจุดบริการประชาชนเพื่อป้องกันอุบัติเหตุฯ)</t>
  </si>
  <si>
    <t>รายจ่ายไม่เข้าหมวดอื่น ๆ (ค่าใช้จ่ายฝึกอบรมและซ้อมแผนการป้องกันและบรรเทาสาธารณภัย)</t>
  </si>
  <si>
    <t>รายจ่ายไม่เข้าหมวดอื่น ๆ (โครงการส่งเสริมความรู้เกี่ยวกับการป้องกันและบรรเทาสาธารณภัยฯ)</t>
  </si>
  <si>
    <t>รายจ่ายไม่เข้าหมวดอื่น ๆ (โครงการฝึกอบรมอาสาสมัครป้องกันและควบคุมไฟป่า)</t>
  </si>
  <si>
    <t>รายจ่ายไม่เข้าหมวดอื่น ๆ (ค่าใช้จ่ายในการปรับปรุงภูมิทัศน์)</t>
  </si>
  <si>
    <t>รายจ่ายไม่เข้าหมวดอื่น ๆ (กิจกรรมวันงานน้อยหน่าและของดีเมืองปากช่อง)</t>
  </si>
  <si>
    <t>รายจ่ายไม่เข้าหมวดอื่น ๆ (ค่าใช้จ่ายศูนย์บริการและถ่ายทอดเทคโนโลยีทางการเกษตรฯ)</t>
  </si>
  <si>
    <t>รายจ่ายไม่เข้าหมวดอื่น ๆ (โครงการปันน้ำใจ ต้านภัยหนาว)</t>
  </si>
  <si>
    <t>รายจ่ายไม่เข้าหมวดอื่น ๆ (โครงการกองทุนสวัสดิการชุมชนฯ)</t>
  </si>
  <si>
    <t>รายจ่ายไม่เข้าหมวดอื่น ๆ (ค่าใช่จ่ายในการจัดประชุมประชาคมหมู่บ้านหรือตำบล)</t>
  </si>
  <si>
    <t>รายจ่ายไม่เข้าหมวดอื่น ๆ (โครงการเพิ่มพูนความรู้ด้านกฏหมายที่ใช้ในชีวิตประจำวัน)</t>
  </si>
  <si>
    <t>รายจ่ายไม่เข้าหมวดอื่น ๆ (โครงการเพิ่มทักษะและพัฒนากฎหมายท้องถิ่นสำหรับผู้บริหารฯ)</t>
  </si>
  <si>
    <t xml:space="preserve">ค่าวัสดุสำนักงาน </t>
  </si>
  <si>
    <t xml:space="preserve">ค่าวัสดุงานบ้านงานครัว </t>
  </si>
  <si>
    <t>ค่าวัสดุวิทยาศาสตร์ทางการแพทย์ (วัสดุป้องกันโรคพิษสุนัขบ้า)</t>
  </si>
  <si>
    <t>ค่าวัสดุวิทยาศาสตร์ทางการแพทย์ (วัสดุคุมกำเนิดสุนัขและแมว)</t>
  </si>
  <si>
    <t>ค่าวัสดุวิทยาศาสตร์ทางการแพทย์ (วัสดุป้องกันและควบคุมโรคไข้เลือดออก)</t>
  </si>
  <si>
    <t>อุดหนุนโครงการส่งเสริมสนับสนุนชมรมผู้สูงอายุตำบลปากช่อง</t>
  </si>
  <si>
    <t>อุดหนุนโครงการกองทุนสวัสดิการชุมชน</t>
  </si>
  <si>
    <t>อุดหนุนตู้ยามลำทองหลาง</t>
  </si>
  <si>
    <t>อุดหนุนกิ่งกาชาดจังหวัด</t>
  </si>
  <si>
    <t>อุดหนุนให้เพื่อสนับสนุนบริการสาธารณสุข (ศสมช.) ม.1-22</t>
  </si>
  <si>
    <t>อุดหนุนให้โรงพยาบาลส่งเสริมสุขภาพตำบลหนองมะค่า</t>
  </si>
  <si>
    <t>อุดหนุนให้ที่ทำการปกครองอำเภอปากช่อง (ผู้ยากไร้/เจ็บป่วยทุพลภาพ)</t>
  </si>
  <si>
    <t xml:space="preserve">ครุภัณฑ์สำนักงาน </t>
  </si>
  <si>
    <t>ครุภัณฑ์ก่อสร้าง (เลื่อยโซ่ยนต์)</t>
  </si>
  <si>
    <t>ครุภัณฑ์ก่อสร้าง (ชุดหล่อลูกปูนแบบเหลี่ยม)</t>
  </si>
  <si>
    <t>ครุภัณฑ์ก่อสร้าง (ชุดทดสอบความข้นเหลวของคอนกรีต)</t>
  </si>
  <si>
    <t>ครุภัณฑ์ไฟฟ้าและวิทยุ</t>
  </si>
  <si>
    <t>ครุภัณฑ์เครื่องดับเพลิง</t>
  </si>
  <si>
    <t xml:space="preserve">ครุภัณฑ์คอมพิวเตอร์ </t>
  </si>
  <si>
    <t>ไฟกระพริบพลังงานแสงอาทิตย์ (บริเวณหน้าโรงเรียนลำทองหลาง) หมู่ที่ 7</t>
  </si>
  <si>
    <t>โครงการก่อสร้างระบบประปาหมู่บ้าน (บริเวณคุ้มบ้านผญ.ลือ) บ้านบันไดม้า หมู่ที่ 4</t>
  </si>
  <si>
    <t>โครงการเจาะบ่อบาดาล (บริเวณคุ้มบ้านนายสุดใจ) บ้านหนองอีเหลือ หมู่ที่ 6</t>
  </si>
  <si>
    <t>โครงการก่อสร้างอาคารชั้นเดียว ค.ส.ล. (บริเวณ อบต.ปากช่อง)</t>
  </si>
  <si>
    <t>โครงการซ่อมแซมอาคารที่ทำการ อบต.ปากช่อง หลังเดิม</t>
  </si>
  <si>
    <t>โครงการปรับปรุงอาคารที่ทำการ อบต.ปากช่อง หลังใหม่</t>
  </si>
  <si>
    <t>โครงการก่อสร้างถนนลาดยางเคฟซีล (บริเวณซอยหมวดสมบูรณ์) บ้านโป่งประทุน หมู่ที่ 3</t>
  </si>
  <si>
    <t>โครงการก่อสร้างถนนลาดยางเคฟซีล (บริเวณซอยเรืองศร) บ้านแก่นท้าว หมู่ที่ 9</t>
  </si>
  <si>
    <t>โครงการก่อสร้างถนนลาดยางเคฟซีล (บริเวณคุ้มเขาแคบ) บ้านหนองกะโตวา หมู่ที่ 10</t>
  </si>
  <si>
    <t>โครงการก่อสร้างถนนลาดยางเคฟซีล (บริเวณคุ้มโคนม) บ้านปากช่อง หมู่ที่ 11</t>
  </si>
  <si>
    <t>โครงการก่อสร้างถนนลาดยางเคฟซีล (บริเวณซอยบ้านนายแดง) บ้านหนองน้อย หมู่ที่ 12</t>
  </si>
  <si>
    <t>โครงการก่อสร้างถนนลาดยางเคฟซีล (บริเวณนายประคอง) บ้านซับน้ำเย็น หมู่ที่ 14</t>
  </si>
  <si>
    <t>โครงการก่อสร้างถนนลาดยางเคฟซีล (บริเวณซอยนางวัน) บ้านเหนือ หมู่ที่ 15</t>
  </si>
  <si>
    <t>โครงการก่อสร้างถนนลาดยางเคฟซีล (บริเวณคุ้มเขารวก) บ้านโนนอารีย์ หมู่ที่ 19</t>
  </si>
  <si>
    <t>โครงการก่อสร้างถนนลาดยางเคฟซีล (บริเวณซอยบ้านนางชำเรือง) บ้านไทยเจริญ หมู่ที่ 20</t>
  </si>
  <si>
    <t>โครงการก่อสร้างถนนลาดยางเคฟซีล (บริเวณบ้านนายทองหล่อ) บ้านโนนสมบูรณ์ หมู่ที่ 21</t>
  </si>
  <si>
    <t>โครงการก่อสร้างถนนลาดยางเคฟซีล (บริเวณบ้านนายแวว) บ้านโนนสมบูรณ์ หมู่ที่ 21</t>
  </si>
  <si>
    <t>โครงการก่อสร้างถนน ค.ส.ล. (บริเวณซอยนายจำเนียร) บ้านโป่งประทุน หมู่ที่ 3</t>
  </si>
  <si>
    <t>โครงการก่อสร้างถนน ค.ส.ล. (บริเวณซอยสุทธาดล) บ้านหนองมะค่า หมู่ที่ 5</t>
  </si>
  <si>
    <t>โครงการก่อสร้างถนน ค.ส.ล. (บริเวณซอย ผช.ขจร) บ้านเหนือ หมู่ที่ 15</t>
  </si>
  <si>
    <t>โครงการก่อสร้างถนน ค.ส.ล. (บริเวณซอยนายมาดี) บ้านสะพานดำ หมู่ที่ 17</t>
  </si>
  <si>
    <t>โครงการก่อสร้างรั้ว ค.ส.ล.ที่ทำการ อบต.ปากช่อง (บริเวณหน้าที่ทำการ อบต.ปากช่อง)</t>
  </si>
  <si>
    <t>โครงการก่อสร้างเสาธงพร้อมฐาน (บริเวณหน้าที่ทำการ อบต.ปากช่อง)</t>
  </si>
  <si>
    <t>โครงการก่อสร้างป้ายบอกสถานที่ (บริเวณหน้าร้านซากุระ) บ้านหนองมะค่า หมู่ที่ 5</t>
  </si>
  <si>
    <t>ค่าออกแบบ ค่าควบคุมงานที่จ่ายให้แก่เอกชนฯ</t>
  </si>
  <si>
    <t>โครงการก่อสร้างรางระบายน้ำ ค.ส.ล. (บริเวณหน้าศาล) บ้านแก่นท้าว หมู่ที่ 9</t>
  </si>
  <si>
    <t>โครงการก่อสร้างรางระบายน้ำ ค.ส.ล. (บริเวณคุ้มบ้านกอก) บ้านแก่นท้าว หมู่ที่ 9</t>
  </si>
  <si>
    <t>โครงการติดตั้งตะแกรงเหล็กรางระบายน้ำ (บริเวณเส้นกลางบ้าน) บ้านซับหวาย หมู่ที่ 16</t>
  </si>
  <si>
    <t>ค่าบำรุงรักษาและปรับปรุงศูนย์พัฒนาเด็กเล็กบ้านลำทองหลาง</t>
  </si>
  <si>
    <t>ค่าบำรุงรักษาและปรับปรุงศูนย์พัฒนาเด็กเล็กบ้านหนองมะค่า</t>
  </si>
  <si>
    <t>เงินอุดหนุนเฉพาะกิจสนับสนุน ศพด. (เงินสมทบประกันสังคม) ยกมา</t>
  </si>
  <si>
    <t>รวมเดือนนี้</t>
  </si>
  <si>
    <t>ปีงบประมาณ  2556</t>
  </si>
  <si>
    <t>เงินอุดหนุนเฉพาะกิจ (เบี้ยยังชีพทุพลภาพ)  ยกมา</t>
  </si>
  <si>
    <t>เงินอุดหนุนเฉพาะกิจ (เบี้ยยังชีพสูงอายุ)  ยกมา</t>
  </si>
  <si>
    <t>รายจ่ายรอจ่าย  (หมายเหตุ  4)</t>
  </si>
  <si>
    <r>
      <t>รายจ่ายรอจ่าย</t>
    </r>
    <r>
      <rPr>
        <sz val="16"/>
        <rFont val="TH SarabunPSK"/>
        <family val="2"/>
      </rPr>
      <t xml:space="preserve">  </t>
    </r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</si>
  <si>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</si>
  <si>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</si>
  <si>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</si>
  <si>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r>
      <t>(5)   ภาษีมูลค่าเพิ่ม</t>
    </r>
    <r>
      <rPr>
        <sz val="14"/>
        <rFont val="TH SarabunPSK"/>
        <family val="2"/>
      </rPr>
      <t>(ตาม พ.ร.บ.กำหนดแผนและขั้นตอนการกระจายอำนาจให้แก่ อปท.)</t>
    </r>
  </si>
  <si>
    <t>(5)   ค่าใบอนุญาตจัดตั้งสถานที่จำหน่ายอาหารหรือสถานที่สะสมอาหารฯ</t>
  </si>
  <si>
    <r>
      <t>เงินอุดหนุนเฉพาะกิจ</t>
    </r>
    <r>
      <rPr>
        <b/>
        <sz val="14"/>
        <rFont val="TH SarabunPSK"/>
        <family val="2"/>
      </rPr>
      <t>(สวัสดิการใก้แก่คนพิการ/ทุพลภาพ)</t>
    </r>
  </si>
  <si>
    <r>
      <t>เงินอุดหนุนเฉพาะกิจ</t>
    </r>
    <r>
      <rPr>
        <b/>
        <sz val="14"/>
        <rFont val="TH SarabunPSK"/>
        <family val="2"/>
      </rPr>
      <t>(เบี้ยยังชีพผู้สูงอายุ)</t>
    </r>
  </si>
  <si>
    <r>
      <t>เงินสะสม</t>
    </r>
    <r>
      <rPr>
        <sz val="14"/>
        <rFont val="TH SarabunPSK"/>
        <family val="2"/>
      </rPr>
      <t xml:space="preserve"> </t>
    </r>
  </si>
  <si>
    <r>
      <t>เงินอุดหนุนเฉพาะกิจ</t>
    </r>
    <r>
      <rPr>
        <b/>
        <sz val="14"/>
        <rFont val="TH SarabunPSK"/>
        <family val="2"/>
      </rPr>
      <t>(สวัสดิการใก้แก่คนพิการ/ทุพลภาพ)  ยกมา</t>
    </r>
  </si>
  <si>
    <r>
      <t>เงินอุดหนุนเฉพาะกิจ</t>
    </r>
    <r>
      <rPr>
        <b/>
        <sz val="14"/>
        <rFont val="TH SarabunPSK"/>
        <family val="2"/>
      </rPr>
      <t>(เบี้ยยังชีพผู้สูงอายุ)  ยกมา</t>
    </r>
  </si>
  <si>
    <t>เงินอุดหนุนเฉพาะกิจสนับสนุน ศพด. (เงินสมทบประกันสังคม)ยกมา</t>
  </si>
  <si>
    <t xml:space="preserve">           รายรับ                                           รายจ่าย</t>
  </si>
  <si>
    <t xml:space="preserve">อุดหนุนการไฟฟ้าส่วนภูมิภาคอำเภอปากช่อง(บริเวณหน้าบ้านผู้ใหญ่-หลังเขา) บ้านบันไดม้า  หมู่ที่  4  </t>
  </si>
  <si>
    <t>อุดหนุนการไฟฟ้าส่วนภูมิภาคอำเภอปากช่อง(บริเวณวงเวียน - ฮอลิเดย์, บริเวณแยกบ้านหนองมะค่า - บ้านหนองสวอง) บ้านหนองมะค่า  หมู่ที่  5</t>
  </si>
  <si>
    <t xml:space="preserve">อุดหนุนการไฟฟ้าส่วนภูมิภาคอำเภอปากช่อง(บริเวณหน้าซอยบ้านลุงบุญ) บ้านลำทองหลาง  หมู่ที่  7 </t>
  </si>
  <si>
    <t xml:space="preserve">อุดหนุนการไฟฟ้าส่วนภูมิภาคอำเภอปากช่อง(บริเวณบ้านผู้ช่วยนิยม) บ้านลำทองหลาง  หมู่ที่ 7  </t>
  </si>
  <si>
    <t xml:space="preserve">อุดหนุนการไฟฟ้าส่วนภูมิภาคอำเภอปากช่อง(บริเวณเส้นหลังวัด) บ้านหนองกะโตวหมู่ที่  10 </t>
  </si>
  <si>
    <t xml:space="preserve">อุดหนุนการไฟฟ้าส่วนภูมิภาคอำเภอปากช่อง(บริเวณภายในหมู่บ้าน) บ้านหนองกะโตวา  หมู่ที่  10 </t>
  </si>
  <si>
    <t xml:space="preserve">อุดหนุนการไฟฟ้าส่วนภูมิภาคอำเภอปากช่อง(บริเวณคุ้มพัฒนา) บ้านหนองกะโตวา  หมู่ที่  10 </t>
  </si>
  <si>
    <t xml:space="preserve">อุดหนุนการไฟฟ้าส่วนภูมิภาคอำเภอปากช่อง(บริเวณซอยบ้านปู่อิ่ม) บ้านหนองน้อย หมู่ที่  12 </t>
  </si>
  <si>
    <t xml:space="preserve">อุดหนุนการไฟฟ้าส่วนภูมิภาคอำเภอปากช่อง(บริเวณซอยมอมะเกลือ) บ้านหนองน้อย หมู่ที่  12 </t>
  </si>
  <si>
    <t xml:space="preserve">อุดหนุนการไฟฟ้าส่วนภูมิภาคอำเภอปากช่อง(บริเวณบ้านผู้ใหญ่แสง-วัดเขาสามตา) บ้านซับน้ำเย็น หมู่ที่  14 </t>
  </si>
  <si>
    <t xml:space="preserve">อุดหนุนการไฟฟ้าส่วนภูมิภาคอำเภอปากช่อง(บริเวณสามแยกป้ายสำนักสงฆ์) บ้านซับน้ำเย็น หมู่ที่  14 </t>
  </si>
  <si>
    <t xml:space="preserve">อุดหนุนการไฟฟ้าส่วนภูมิภาคอำเภอปากช่อง(บริเวณคุ้มบ้านนายสุนทร-บ้านนายคูณ) บ้านเหนือ หมู่ที่  15  </t>
  </si>
  <si>
    <t xml:space="preserve">อุดหนุนการไฟฟ้าส่วนภูมิภาคอำเภอปากช่อง(บริเวณคุ้มบ้านนางต้อย)บ้านเหนือ หมู่ที่  15  </t>
  </si>
  <si>
    <t xml:space="preserve">อุดหนุนการไฟฟ้าส่วนภูมิภาคอำเภอปากช่อง(บริเวณซอยบ้านนายสุวรรณ์)บ้านเหนือ หมู่ที่  15  </t>
  </si>
  <si>
    <t xml:space="preserve">อุดหนุนการไฟฟ้าส่วนภูมิภาคอำเภอปากช่อง(บริเวณภายในหมู่บ้าน) บ้านสะพานดำ หมู่ที่  17  </t>
  </si>
  <si>
    <t xml:space="preserve">อุดหนุนการไฟฟ้าส่วนภูมิภาคอำเภอปากช่อง(บริเวณซอยบ้านนางจิรพันธ์ เลาหวณิชย์) บ้านสะพานดำ หมู่ที่  17  </t>
  </si>
  <si>
    <t>อุดหนุนการไฟฟ้าส่วนภูมิภาคอำเภอปากช่อง(บริเวณบ้านนางสละ) บ้านสะพานดำ หมู่ที่  17</t>
  </si>
  <si>
    <t xml:space="preserve">อุดหนุนการไฟฟ้าส่วนภูมิภาคอำเภอปากช่อง(บริเวณอดีตผญบ.เสน่ห์-บ้านหมอน้อย) บ้านโนนอารีย์ หมู่ที่  19 </t>
  </si>
  <si>
    <t xml:space="preserve">อุดหนุนการไฟฟ้าส่วนภูมิภาคอำเภอปากช่อง(บริเวณคุ้มบ้านผญ.-กลุ่มสวนผัก) บ้านโนนอารีย์ หมู่ที่  19 </t>
  </si>
  <si>
    <t>อุดหนุนการไฟฟ้าส่วนภูมิภาคอำเภอปากช่อง (บริเวณซอยบ้านลุงจ๊อด) บ้านโนนอารีย์ หมู่ที่  19</t>
  </si>
  <si>
    <t xml:space="preserve">อุดหนุนการไฟฟ้าส่วนภูมิภาคอำเภอปากช่อง(บริเวณบ้านนางทองใบ– บ้านนายทรงพล) บ้านไทยเจริญ หมู่ที่  20 </t>
  </si>
  <si>
    <t xml:space="preserve">อุดหนุนการไฟฟ้าส่วนภูมิภาคอำเภอปากช่อง(บริเวณภายในหมู่บ้าน) บ้านไทยเจริญ หมู่ที่  20  </t>
  </si>
  <si>
    <t xml:space="preserve">อุดหนุนการไฟฟ้าส่วนภูมิภาคอำเภอปากช่อง(บริเวณปากทางบ้านนางสดใส– บ้านนายกุล) บ้านโนนสมบูรณ์ หมู่ที่  21 </t>
  </si>
  <si>
    <t xml:space="preserve">อุดหนุนการไฟฟ้าส่วนภูมิภาคอำเภอปากช่อง(บริเวณภายในหมู่บ้าน) บ้านหนองยาง หมู่ที่  22 </t>
  </si>
  <si>
    <t xml:space="preserve">                                                            ปลัด  อบต.ปากช่อง</t>
  </si>
  <si>
    <t>หมายเหตุ  4</t>
  </si>
  <si>
    <t>ซ่อมแซมถนนลาดยางเคฟซีล   (บริเวณเส้นกลางบ้าน) หมู่ที่ 3</t>
  </si>
  <si>
    <t>ซ่อมแซมถนนลาดยางเคฟซีล   (บริเวณเส้นคุ้มบ้านใหม่-หนองอีเหลอ)  หมู่ที่ 6</t>
  </si>
  <si>
    <t>ซ่อมแซมถนนลาดยางเคฟซีล (บริเวณเส้นเชื่อมฮอลิเดย์)  หมู่ที่ 9</t>
  </si>
  <si>
    <t>ซ่อมแซมถนนลาดยางเคฟซีล (บริเวณภายในหมู่บ้าน)  หมู่ที่ 13</t>
  </si>
  <si>
    <t>ซ่อมแซมถนนลาดยางเคฟซีล (บริเวณทางไปคุ้มสวนผัก)  หมู่ที่ 20</t>
  </si>
  <si>
    <t>ซ่อมแซมถนนลาดยางเคฟซีล (บริเวณทางไปบ้านลุงจำรัส)   หมู่ที่ 20</t>
  </si>
  <si>
    <t>ซ่อมแซมถนนหินคลุก  (บริเวณซอยนายโปย)   หมู่ที่ 19</t>
  </si>
  <si>
    <t xml:space="preserve">ซ่อมแซมถนนหินคลุก  (บริเวณซอยสามมัย)  หมู่ที่ 19 </t>
  </si>
  <si>
    <t>ซ่อมแซมถนนหินคลุก  (บริเวณซอยนายแดง)  หมู่ที่ 19</t>
  </si>
  <si>
    <t>ซ่อมแซมถนนหินคลุก  (บริเวณซอยนางอนงค์)  หมู่ที่ 19</t>
  </si>
  <si>
    <t xml:space="preserve">ค่าอาหารเสริม(นม)โรงเรียน </t>
  </si>
  <si>
    <t xml:space="preserve">ค่าอาหารเสริม(นม)ให้แก่ศูนย์พัฒนาเด็กเล็ก  </t>
  </si>
  <si>
    <t>อุดหนุนการไฟฟ้าส่วนภูมิภาคอำเภอปากช่อง(บริเวณซอยนาคดี)หมู่ที่  13</t>
  </si>
  <si>
    <t>อุดหนุนการไฟฟ้าส่วนภูมิภาคอำเภอปากช่อง(บริเวณซอยบ้านป้าเรือน) หมู่ที่  14</t>
  </si>
  <si>
    <t>โครงการก่อสร้างถนนลาดยางเคฟซีล  (บริเวณซอยไผ่ตะวัน)  หมู่ที่ 2</t>
  </si>
  <si>
    <t>โครงการก่อสร้างถนนลาดยางเคฟซีล (บริเวณซอยบ้านลุงบุญมี) หมู่ที่ 2</t>
  </si>
  <si>
    <t>โครงการก่อสร้างถนนลาดยางเคฟซีล(บริเวณคุ้ม 7 สหาย) หมู่ที่ 7</t>
  </si>
  <si>
    <t>โครงการก่อสร้างถนนลาดยางเคฟซีล  (บริเวณคุ้มลุงแบะต่อถนนค.ส.ล.เดิม) หมู่ที่   8</t>
  </si>
  <si>
    <t>โครงการก่อสร้างถนนลาดยางเคฟซีล  (บริเวณซอยลพบุรี) หมู่ที่ 10</t>
  </si>
  <si>
    <t>โครงการก่อสร้างถนนลาดยางเคฟซีล (บริเวณหน้าสำนักสงฆ์)  หมู่ที่ 15</t>
  </si>
  <si>
    <t xml:space="preserve">โครงการก่อสร้างรางระบายน้ำพร้อมบ่อพัก (บริเวณหน้าร้านลาบสารคาม)   หมู่ที่  9  </t>
  </si>
  <si>
    <t>โครงการก่อสร้างรางระบายน้ำ ค.ส.ล. (บริเวณบ้านไม้งาม-อู่จรินทร์)  หมู่ที่ 12</t>
  </si>
  <si>
    <t>โครงการก่อสร้างรางระบายน้ำ ค.ส.ล.  (บริเวณบ้านนางพิศมัย)   หมู่ที่ 12</t>
  </si>
  <si>
    <t>โครงการก่อสร้างวางท่อระบายน้ำ พร้อมบ่อพัก  (บริเวณทางไปวัดเกาะ)   หมู่ที่ 17</t>
  </si>
  <si>
    <t>โครงการวางท่อระบายน้ำ (บริเวณซอยแม่ใหญ่ล้อม) หมู่ที่ 20</t>
  </si>
  <si>
    <t>ลำดับ</t>
  </si>
  <si>
    <t>จำนวน</t>
  </si>
  <si>
    <t xml:space="preserve">                                                     -    ทราบ</t>
  </si>
  <si>
    <t>ประจำเดือนพฤศจิกายน   2555</t>
  </si>
  <si>
    <t>ณ.  วันที่  30  พฤศจิกายน    2555</t>
  </si>
  <si>
    <t>วันที่   30  พฤศจิกายน   2555</t>
  </si>
  <si>
    <t>วันที่  30   พฤศจิกายน    2555</t>
  </si>
  <si>
    <t>วันที่  30  พฤศจิกายน    2555</t>
  </si>
  <si>
    <t>วันที่  30  พฤศจิกายน  2555</t>
  </si>
  <si>
    <t>ประจำเดือนพฤศจิกายน  พ.ศ.  2555</t>
  </si>
  <si>
    <r>
      <t>เงินอุดหนุนเฉพาะกิจ</t>
    </r>
    <r>
      <rPr>
        <b/>
        <sz val="14"/>
        <rFont val="TH SarabunPSK"/>
        <family val="2"/>
      </rPr>
      <t xml:space="preserve">(สวัสดิการใก้แก่คนพิการ/ทุพลภาพ) </t>
    </r>
  </si>
  <si>
    <r>
      <t>เงินอุดหนุนเฉพาะกิจ</t>
    </r>
    <r>
      <rPr>
        <b/>
        <sz val="14"/>
        <rFont val="TH SarabunPSK"/>
        <family val="2"/>
      </rPr>
      <t xml:space="preserve">(เบี้ยยังชีพผู้สูงอายุ) 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</si>
</sst>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0_ ;\-#,##0.00\ "/>
  </numFmts>
  <fonts count="68">
    <font>
      <sz val="14"/>
      <name val="Cordia New"/>
      <family val="0"/>
    </font>
    <font>
      <sz val="11"/>
      <color indexed="8"/>
      <name val="Tahoma"/>
      <family val="2"/>
    </font>
    <font>
      <b/>
      <sz val="16"/>
      <color indexed="12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6"/>
      <color indexed="10"/>
      <name val="Angsana New"/>
      <family val="1"/>
    </font>
    <font>
      <b/>
      <sz val="14"/>
      <name val="Angsana New"/>
      <family val="1"/>
    </font>
    <font>
      <sz val="16"/>
      <color indexed="12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b/>
      <sz val="16"/>
      <color indexed="60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36"/>
      <name val="TH SarabunPSK"/>
      <family val="2"/>
    </font>
    <font>
      <sz val="16"/>
      <color indexed="17"/>
      <name val="TH SarabunPSK"/>
      <family val="2"/>
    </font>
    <font>
      <sz val="16"/>
      <color indexed="3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C00000"/>
      <name val="TH SarabunPSK"/>
      <family val="2"/>
    </font>
    <font>
      <b/>
      <sz val="16"/>
      <color rgb="FFC0000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7030A0"/>
      <name val="TH SarabunPSK"/>
      <family val="2"/>
    </font>
    <font>
      <b/>
      <sz val="16"/>
      <color rgb="FF7030A0"/>
      <name val="TH SarabunPSK"/>
      <family val="2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/>
      <bottom style="double"/>
    </border>
    <border>
      <left/>
      <right/>
      <top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>
        <color indexed="12"/>
      </right>
      <top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 style="thin"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/>
    </border>
    <border>
      <left style="thin">
        <color indexed="12"/>
      </left>
      <right style="thin">
        <color indexed="12"/>
      </right>
      <top/>
      <bottom style="thin"/>
    </border>
    <border>
      <left style="thin">
        <color indexed="12"/>
      </left>
      <right style="thin">
        <color indexed="12"/>
      </right>
      <top style="thin"/>
      <bottom style="thin">
        <color indexed="12"/>
      </bottom>
    </border>
    <border>
      <left style="thin">
        <color indexed="12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 diagonalUp="1">
      <left style="thin">
        <color indexed="12"/>
      </left>
      <right style="thin">
        <color indexed="12"/>
      </right>
      <top style="thin">
        <color indexed="12"/>
      </top>
      <bottom/>
      <diagonal style="thin">
        <color indexed="12"/>
      </diagonal>
    </border>
    <border diagonalUp="1">
      <left style="thin">
        <color indexed="12"/>
      </left>
      <right style="thin">
        <color indexed="12"/>
      </right>
      <top/>
      <bottom style="thin">
        <color indexed="12"/>
      </bottom>
      <diagonal style="thin">
        <color indexed="12"/>
      </diagonal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 style="thin">
        <color indexed="12"/>
      </left>
      <right/>
      <top/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43" fontId="11" fillId="0" borderId="0" xfId="36" applyFont="1" applyBorder="1" applyAlignment="1">
      <alignment/>
    </xf>
    <xf numFmtId="0" fontId="11" fillId="0" borderId="0" xfId="0" applyFont="1" applyBorder="1" applyAlignment="1">
      <alignment/>
    </xf>
    <xf numFmtId="49" fontId="2" fillId="0" borderId="0" xfId="45" applyNumberFormat="1" applyFont="1" applyAlignment="1">
      <alignment horizontal="center"/>
      <protection/>
    </xf>
    <xf numFmtId="49" fontId="6" fillId="0" borderId="0" xfId="45" applyNumberFormat="1" applyFont="1" applyAlignment="1">
      <alignment horizontal="center"/>
      <protection/>
    </xf>
    <xf numFmtId="49" fontId="2" fillId="0" borderId="0" xfId="45" applyNumberFormat="1" applyFont="1" applyBorder="1" applyAlignment="1">
      <alignment horizontal="center"/>
      <protection/>
    </xf>
    <xf numFmtId="49" fontId="6" fillId="0" borderId="0" xfId="45" applyNumberFormat="1" applyFont="1" applyBorder="1" applyAlignment="1">
      <alignment horizontal="center"/>
      <protection/>
    </xf>
    <xf numFmtId="49" fontId="6" fillId="0" borderId="10" xfId="45" applyNumberFormat="1" applyFont="1" applyBorder="1" applyAlignment="1">
      <alignment horizontal="center"/>
      <protection/>
    </xf>
    <xf numFmtId="49" fontId="6" fillId="0" borderId="11" xfId="45" applyNumberFormat="1" applyFont="1" applyBorder="1" applyAlignment="1">
      <alignment horizontal="center" vertical="center"/>
      <protection/>
    </xf>
    <xf numFmtId="49" fontId="6" fillId="0" borderId="12" xfId="45" applyNumberFormat="1" applyFont="1" applyBorder="1" applyAlignment="1">
      <alignment horizontal="center" vertical="center"/>
      <protection/>
    </xf>
    <xf numFmtId="49" fontId="6" fillId="0" borderId="11" xfId="45" applyNumberFormat="1" applyFont="1" applyBorder="1" applyAlignment="1">
      <alignment horizontal="center"/>
      <protection/>
    </xf>
    <xf numFmtId="43" fontId="2" fillId="0" borderId="0" xfId="38" applyFont="1" applyAlignment="1">
      <alignment/>
    </xf>
    <xf numFmtId="49" fontId="5" fillId="0" borderId="0" xfId="45" applyNumberFormat="1" applyFont="1" applyAlignment="1">
      <alignment/>
      <protection/>
    </xf>
    <xf numFmtId="49" fontId="5" fillId="0" borderId="0" xfId="45" applyNumberFormat="1" applyFont="1">
      <alignment/>
      <protection/>
    </xf>
    <xf numFmtId="0" fontId="6" fillId="0" borderId="13" xfId="45" applyFont="1" applyBorder="1" applyAlignment="1">
      <alignment horizontal="center" vertical="center" wrapText="1"/>
      <protection/>
    </xf>
    <xf numFmtId="49" fontId="6" fillId="0" borderId="14" xfId="45" applyNumberFormat="1" applyFont="1" applyBorder="1" applyAlignment="1">
      <alignment horizontal="center" vertical="center" wrapText="1" shrinkToFit="1"/>
      <protection/>
    </xf>
    <xf numFmtId="49" fontId="6" fillId="0" borderId="13" xfId="45" applyNumberFormat="1" applyFont="1" applyBorder="1" applyAlignment="1">
      <alignment horizontal="center" vertical="center" wrapText="1" shrinkToFit="1"/>
      <protection/>
    </xf>
    <xf numFmtId="49" fontId="6" fillId="0" borderId="14" xfId="45" applyNumberFormat="1" applyFont="1" applyBorder="1" applyAlignment="1">
      <alignment horizontal="center" shrinkToFit="1"/>
      <protection/>
    </xf>
    <xf numFmtId="43" fontId="2" fillId="0" borderId="0" xfId="38" applyFont="1" applyAlignment="1">
      <alignment shrinkToFit="1"/>
    </xf>
    <xf numFmtId="2" fontId="5" fillId="0" borderId="0" xfId="45" applyNumberFormat="1" applyFont="1" applyAlignment="1">
      <alignment shrinkToFit="1"/>
      <protection/>
    </xf>
    <xf numFmtId="49" fontId="5" fillId="0" borderId="0" xfId="45" applyNumberFormat="1" applyFont="1" applyAlignment="1">
      <alignment shrinkToFit="1"/>
      <protection/>
    </xf>
    <xf numFmtId="49" fontId="6" fillId="0" borderId="15" xfId="45" applyNumberFormat="1" applyFont="1" applyBorder="1" applyAlignment="1">
      <alignment horizontal="center"/>
      <protection/>
    </xf>
    <xf numFmtId="49" fontId="6" fillId="0" borderId="15" xfId="45" applyNumberFormat="1" applyFont="1" applyBorder="1" applyAlignment="1">
      <alignment horizontal="center" vertical="center"/>
      <protection/>
    </xf>
    <xf numFmtId="43" fontId="2" fillId="0" borderId="0" xfId="38" applyFont="1" applyBorder="1" applyAlignment="1">
      <alignment/>
    </xf>
    <xf numFmtId="49" fontId="5" fillId="0" borderId="0" xfId="45" applyNumberFormat="1" applyFont="1" applyBorder="1">
      <alignment/>
      <protection/>
    </xf>
    <xf numFmtId="49" fontId="6" fillId="0" borderId="15" xfId="45" applyNumberFormat="1" applyFont="1" applyBorder="1" applyAlignment="1">
      <alignment horizontal="center" vertical="center" shrinkToFit="1"/>
      <protection/>
    </xf>
    <xf numFmtId="49" fontId="6" fillId="0" borderId="15" xfId="45" applyNumberFormat="1" applyFont="1" applyBorder="1" applyAlignment="1">
      <alignment horizontal="center" vertical="center" wrapText="1" shrinkToFit="1"/>
      <protection/>
    </xf>
    <xf numFmtId="49" fontId="9" fillId="0" borderId="15" xfId="45" applyNumberFormat="1" applyFont="1" applyBorder="1" applyAlignment="1">
      <alignment horizontal="center" vertical="center" wrapText="1" shrinkToFit="1"/>
      <protection/>
    </xf>
    <xf numFmtId="49" fontId="6" fillId="0" borderId="16" xfId="45" applyNumberFormat="1" applyFont="1" applyBorder="1" applyAlignment="1">
      <alignment horizontal="center" vertical="center" wrapText="1" shrinkToFit="1"/>
      <protection/>
    </xf>
    <xf numFmtId="49" fontId="6" fillId="0" borderId="17" xfId="45" applyNumberFormat="1" applyFont="1" applyBorder="1" applyAlignment="1">
      <alignment horizontal="left"/>
      <protection/>
    </xf>
    <xf numFmtId="49" fontId="6" fillId="0" borderId="17" xfId="45" applyNumberFormat="1" applyFont="1" applyBorder="1" applyAlignment="1">
      <alignment/>
      <protection/>
    </xf>
    <xf numFmtId="49" fontId="6" fillId="0" borderId="17" xfId="45" applyNumberFormat="1" applyFont="1" applyBorder="1" applyAlignment="1">
      <alignment horizontal="center"/>
      <protection/>
    </xf>
    <xf numFmtId="49" fontId="6" fillId="0" borderId="17" xfId="45" applyNumberFormat="1" applyFont="1" applyBorder="1" applyAlignment="1">
      <alignment horizontal="center" vertical="center"/>
      <protection/>
    </xf>
    <xf numFmtId="43" fontId="2" fillId="0" borderId="0" xfId="38" applyFont="1" applyAlignment="1">
      <alignment/>
    </xf>
    <xf numFmtId="49" fontId="5" fillId="0" borderId="17" xfId="45" applyNumberFormat="1" applyFont="1" applyBorder="1" applyAlignment="1">
      <alignment horizontal="center"/>
      <protection/>
    </xf>
    <xf numFmtId="49" fontId="5" fillId="0" borderId="17" xfId="45" applyNumberFormat="1" applyFont="1" applyBorder="1" applyAlignment="1">
      <alignment/>
      <protection/>
    </xf>
    <xf numFmtId="43" fontId="5" fillId="0" borderId="17" xfId="38" applyFont="1" applyBorder="1" applyAlignment="1">
      <alignment/>
    </xf>
    <xf numFmtId="43" fontId="5" fillId="0" borderId="17" xfId="45" applyNumberFormat="1" applyFont="1" applyBorder="1">
      <alignment/>
      <protection/>
    </xf>
    <xf numFmtId="13" fontId="2" fillId="0" borderId="0" xfId="38" applyNumberFormat="1" applyFont="1" applyAlignment="1">
      <alignment horizontal="center"/>
    </xf>
    <xf numFmtId="43" fontId="5" fillId="0" borderId="0" xfId="38" applyFont="1" applyAlignment="1">
      <alignment/>
    </xf>
    <xf numFmtId="43" fontId="6" fillId="0" borderId="17" xfId="38" applyFont="1" applyBorder="1" applyAlignment="1">
      <alignment/>
    </xf>
    <xf numFmtId="188" fontId="5" fillId="0" borderId="0" xfId="38" applyNumberFormat="1" applyFont="1" applyAlignment="1">
      <alignment/>
    </xf>
    <xf numFmtId="43" fontId="5" fillId="0" borderId="0" xfId="45" applyNumberFormat="1" applyFont="1">
      <alignment/>
      <protection/>
    </xf>
    <xf numFmtId="43" fontId="6" fillId="0" borderId="0" xfId="38" applyFont="1" applyBorder="1" applyAlignment="1">
      <alignment/>
    </xf>
    <xf numFmtId="0" fontId="6" fillId="0" borderId="17" xfId="45" applyFont="1" applyBorder="1" applyAlignment="1">
      <alignment horizontal="left"/>
      <protection/>
    </xf>
    <xf numFmtId="0" fontId="6" fillId="0" borderId="17" xfId="45" applyFont="1" applyBorder="1" applyAlignment="1">
      <alignment/>
      <protection/>
    </xf>
    <xf numFmtId="0" fontId="5" fillId="0" borderId="17" xfId="45" applyFont="1" applyBorder="1">
      <alignment/>
      <protection/>
    </xf>
    <xf numFmtId="43" fontId="8" fillId="0" borderId="0" xfId="38" applyFont="1" applyAlignment="1">
      <alignment/>
    </xf>
    <xf numFmtId="0" fontId="5" fillId="0" borderId="0" xfId="45" applyFont="1">
      <alignment/>
      <protection/>
    </xf>
    <xf numFmtId="0" fontId="0" fillId="0" borderId="0" xfId="45">
      <alignment/>
      <protection/>
    </xf>
    <xf numFmtId="0" fontId="5" fillId="0" borderId="17" xfId="45" applyFont="1" applyBorder="1" applyAlignment="1">
      <alignment horizontal="center"/>
      <protection/>
    </xf>
    <xf numFmtId="0" fontId="5" fillId="0" borderId="17" xfId="45" applyFont="1" applyBorder="1" applyAlignment="1">
      <alignment/>
      <protection/>
    </xf>
    <xf numFmtId="43" fontId="6" fillId="0" borderId="0" xfId="45" applyNumberFormat="1" applyFont="1">
      <alignment/>
      <protection/>
    </xf>
    <xf numFmtId="0" fontId="6" fillId="0" borderId="0" xfId="45" applyFont="1">
      <alignment/>
      <protection/>
    </xf>
    <xf numFmtId="0" fontId="5" fillId="0" borderId="17" xfId="45" applyFont="1" applyBorder="1" applyAlignment="1">
      <alignment wrapText="1"/>
      <protection/>
    </xf>
    <xf numFmtId="0" fontId="5" fillId="0" borderId="17" xfId="45" applyFont="1" applyBorder="1" applyAlignment="1">
      <alignment wrapText="1" shrinkToFit="1"/>
      <protection/>
    </xf>
    <xf numFmtId="0" fontId="5" fillId="0" borderId="17" xfId="45" applyFont="1" applyBorder="1" applyAlignment="1">
      <alignment shrinkToFit="1"/>
      <protection/>
    </xf>
    <xf numFmtId="0" fontId="5" fillId="0" borderId="0" xfId="45" applyFont="1" applyAlignment="1">
      <alignment horizontal="center"/>
      <protection/>
    </xf>
    <xf numFmtId="43" fontId="2" fillId="0" borderId="0" xfId="45" applyNumberFormat="1" applyFont="1">
      <alignment/>
      <protection/>
    </xf>
    <xf numFmtId="43" fontId="6" fillId="0" borderId="0" xfId="38" applyFont="1" applyBorder="1" applyAlignment="1">
      <alignment horizontal="left"/>
    </xf>
    <xf numFmtId="43" fontId="6" fillId="0" borderId="0" xfId="45" applyNumberFormat="1" applyFont="1" applyBorder="1">
      <alignment/>
      <protection/>
    </xf>
    <xf numFmtId="187" fontId="6" fillId="0" borderId="0" xfId="45" applyNumberFormat="1" applyFont="1">
      <alignment/>
      <protection/>
    </xf>
    <xf numFmtId="0" fontId="7" fillId="0" borderId="18" xfId="45" applyFont="1" applyBorder="1" applyAlignment="1">
      <alignment shrinkToFit="1"/>
      <protection/>
    </xf>
    <xf numFmtId="0" fontId="5" fillId="0" borderId="18" xfId="45" applyFont="1" applyBorder="1" applyAlignment="1">
      <alignment horizontal="center"/>
      <protection/>
    </xf>
    <xf numFmtId="0" fontId="5" fillId="0" borderId="19" xfId="45" applyFont="1" applyBorder="1" applyAlignment="1">
      <alignment horizontal="center"/>
      <protection/>
    </xf>
    <xf numFmtId="0" fontId="7" fillId="0" borderId="20" xfId="45" applyFont="1" applyBorder="1" applyAlignment="1">
      <alignment shrinkToFit="1"/>
      <protection/>
    </xf>
    <xf numFmtId="43" fontId="6" fillId="0" borderId="14" xfId="38" applyFont="1" applyBorder="1" applyAlignment="1">
      <alignment/>
    </xf>
    <xf numFmtId="43" fontId="58" fillId="0" borderId="0" xfId="45" applyNumberFormat="1" applyFont="1">
      <alignment/>
      <protection/>
    </xf>
    <xf numFmtId="187" fontId="58" fillId="0" borderId="0" xfId="45" applyNumberFormat="1" applyFont="1">
      <alignment/>
      <protection/>
    </xf>
    <xf numFmtId="0" fontId="9" fillId="0" borderId="18" xfId="45" applyFont="1" applyBorder="1" applyAlignment="1">
      <alignment horizontal="left"/>
      <protection/>
    </xf>
    <xf numFmtId="0" fontId="6" fillId="0" borderId="18" xfId="45" applyFont="1" applyBorder="1" applyAlignment="1">
      <alignment/>
      <protection/>
    </xf>
    <xf numFmtId="0" fontId="5" fillId="0" borderId="21" xfId="45" applyFont="1" applyBorder="1" applyAlignment="1">
      <alignment/>
      <protection/>
    </xf>
    <xf numFmtId="187" fontId="6" fillId="0" borderId="0" xfId="45" applyNumberFormat="1" applyFont="1" applyBorder="1">
      <alignment/>
      <protection/>
    </xf>
    <xf numFmtId="43" fontId="10" fillId="0" borderId="0" xfId="38" applyFont="1" applyAlignment="1">
      <alignment/>
    </xf>
    <xf numFmtId="43" fontId="6" fillId="33" borderId="17" xfId="38" applyFont="1" applyFill="1" applyBorder="1" applyAlignment="1">
      <alignment/>
    </xf>
    <xf numFmtId="0" fontId="5" fillId="0" borderId="0" xfId="45" applyFont="1" applyAlignment="1">
      <alignment/>
      <protection/>
    </xf>
    <xf numFmtId="0" fontId="2" fillId="0" borderId="0" xfId="45" applyFont="1">
      <alignment/>
      <protection/>
    </xf>
    <xf numFmtId="43" fontId="6" fillId="33" borderId="17" xfId="36" applyFont="1" applyFill="1" applyBorder="1" applyAlignment="1">
      <alignment/>
    </xf>
    <xf numFmtId="43" fontId="6" fillId="33" borderId="17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43" fontId="11" fillId="0" borderId="0" xfId="36" applyFont="1" applyAlignment="1">
      <alignment/>
    </xf>
    <xf numFmtId="0" fontId="12" fillId="0" borderId="0" xfId="0" applyFont="1" applyBorder="1" applyAlignment="1">
      <alignment horizontal="center"/>
    </xf>
    <xf numFmtId="43" fontId="12" fillId="0" borderId="22" xfId="36" applyFont="1" applyBorder="1" applyAlignment="1">
      <alignment/>
    </xf>
    <xf numFmtId="0" fontId="12" fillId="0" borderId="0" xfId="0" applyFont="1" applyAlignment="1">
      <alignment/>
    </xf>
    <xf numFmtId="0" fontId="11" fillId="0" borderId="15" xfId="0" applyFont="1" applyBorder="1" applyAlignment="1">
      <alignment/>
    </xf>
    <xf numFmtId="49" fontId="11" fillId="0" borderId="15" xfId="0" applyNumberFormat="1" applyFont="1" applyBorder="1" applyAlignment="1">
      <alignment horizontal="center"/>
    </xf>
    <xf numFmtId="43" fontId="11" fillId="0" borderId="15" xfId="36" applyFont="1" applyBorder="1" applyAlignment="1">
      <alignment/>
    </xf>
    <xf numFmtId="43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2" fillId="0" borderId="17" xfId="0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3" fontId="12" fillId="0" borderId="17" xfId="36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3" fontId="11" fillId="0" borderId="15" xfId="36" applyFont="1" applyBorder="1" applyAlignment="1">
      <alignment horizontal="center"/>
    </xf>
    <xf numFmtId="43" fontId="12" fillId="0" borderId="0" xfId="36" applyFont="1" applyBorder="1" applyAlignment="1">
      <alignment/>
    </xf>
    <xf numFmtId="0" fontId="12" fillId="0" borderId="16" xfId="0" applyFont="1" applyBorder="1" applyAlignment="1">
      <alignment/>
    </xf>
    <xf numFmtId="43" fontId="11" fillId="0" borderId="0" xfId="0" applyNumberFormat="1" applyFont="1" applyBorder="1" applyAlignment="1">
      <alignment/>
    </xf>
    <xf numFmtId="0" fontId="11" fillId="0" borderId="23" xfId="0" applyFont="1" applyBorder="1" applyAlignment="1">
      <alignment/>
    </xf>
    <xf numFmtId="43" fontId="11" fillId="0" borderId="14" xfId="36" applyFont="1" applyBorder="1" applyAlignment="1">
      <alignment/>
    </xf>
    <xf numFmtId="43" fontId="11" fillId="4" borderId="0" xfId="36" applyFont="1" applyFill="1" applyAlignment="1">
      <alignment/>
    </xf>
    <xf numFmtId="43" fontId="11" fillId="5" borderId="0" xfId="36" applyFont="1" applyFill="1" applyAlignment="1">
      <alignment/>
    </xf>
    <xf numFmtId="0" fontId="12" fillId="0" borderId="18" xfId="0" applyFont="1" applyBorder="1" applyAlignment="1">
      <alignment horizontal="center"/>
    </xf>
    <xf numFmtId="43" fontId="12" fillId="5" borderId="0" xfId="36" applyFont="1" applyFill="1" applyAlignment="1">
      <alignment horizontal="center" vertical="center"/>
    </xf>
    <xf numFmtId="0" fontId="12" fillId="0" borderId="24" xfId="0" applyFont="1" applyBorder="1" applyAlignment="1">
      <alignment horizontal="center"/>
    </xf>
    <xf numFmtId="43" fontId="12" fillId="5" borderId="0" xfId="36" applyFont="1" applyFill="1" applyAlignment="1">
      <alignment horizontal="center"/>
    </xf>
    <xf numFmtId="0" fontId="11" fillId="0" borderId="25" xfId="0" applyFont="1" applyBorder="1" applyAlignment="1">
      <alignment horizontal="left"/>
    </xf>
    <xf numFmtId="43" fontId="11" fillId="0" borderId="15" xfId="0" applyNumberFormat="1" applyFont="1" applyBorder="1" applyAlignment="1">
      <alignment horizontal="center"/>
    </xf>
    <xf numFmtId="43" fontId="11" fillId="0" borderId="0" xfId="36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5" xfId="0" applyFont="1" applyBorder="1" applyAlignment="1">
      <alignment/>
    </xf>
    <xf numFmtId="43" fontId="59" fillId="0" borderId="15" xfId="36" applyFont="1" applyBorder="1" applyAlignment="1">
      <alignment horizontal="center"/>
    </xf>
    <xf numFmtId="43" fontId="59" fillId="0" borderId="0" xfId="36" applyFont="1" applyBorder="1" applyAlignment="1">
      <alignment horizontal="center"/>
    </xf>
    <xf numFmtId="0" fontId="59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2" fillId="0" borderId="29" xfId="0" applyFont="1" applyBorder="1" applyAlignment="1">
      <alignment horizontal="center"/>
    </xf>
    <xf numFmtId="43" fontId="12" fillId="0" borderId="30" xfId="0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187" fontId="11" fillId="0" borderId="0" xfId="0" applyNumberFormat="1" applyFont="1" applyAlignment="1">
      <alignment/>
    </xf>
    <xf numFmtId="43" fontId="11" fillId="0" borderId="0" xfId="36" applyFont="1" applyAlignment="1">
      <alignment horizontal="center"/>
    </xf>
    <xf numFmtId="43" fontId="11" fillId="4" borderId="0" xfId="36" applyFont="1" applyFill="1" applyAlignment="1">
      <alignment horizontal="center"/>
    </xf>
    <xf numFmtId="0" fontId="11" fillId="0" borderId="0" xfId="0" applyFont="1" applyAlignment="1">
      <alignment/>
    </xf>
    <xf numFmtId="43" fontId="11" fillId="4" borderId="0" xfId="36" applyFont="1" applyFill="1" applyAlignment="1">
      <alignment/>
    </xf>
    <xf numFmtId="0" fontId="13" fillId="0" borderId="23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43" fontId="12" fillId="0" borderId="17" xfId="36" applyFont="1" applyBorder="1" applyAlignment="1">
      <alignment horizontal="center" vertical="center"/>
    </xf>
    <xf numFmtId="43" fontId="12" fillId="0" borderId="31" xfId="36" applyFont="1" applyBorder="1" applyAlignment="1">
      <alignment horizontal="center" vertical="center"/>
    </xf>
    <xf numFmtId="0" fontId="12" fillId="0" borderId="15" xfId="0" applyFont="1" applyBorder="1" applyAlignment="1">
      <alignment horizontal="left"/>
    </xf>
    <xf numFmtId="43" fontId="11" fillId="0" borderId="32" xfId="36" applyFont="1" applyBorder="1" applyAlignment="1">
      <alignment/>
    </xf>
    <xf numFmtId="0" fontId="12" fillId="0" borderId="15" xfId="0" applyFont="1" applyBorder="1" applyAlignment="1">
      <alignment/>
    </xf>
    <xf numFmtId="43" fontId="12" fillId="0" borderId="31" xfId="36" applyFont="1" applyBorder="1" applyAlignment="1">
      <alignment/>
    </xf>
    <xf numFmtId="0" fontId="12" fillId="0" borderId="15" xfId="0" applyFont="1" applyBorder="1" applyAlignment="1">
      <alignment horizontal="center"/>
    </xf>
    <xf numFmtId="43" fontId="12" fillId="0" borderId="15" xfId="36" applyFont="1" applyBorder="1" applyAlignment="1">
      <alignment/>
    </xf>
    <xf numFmtId="43" fontId="12" fillId="0" borderId="32" xfId="36" applyFont="1" applyBorder="1" applyAlignment="1">
      <alignment/>
    </xf>
    <xf numFmtId="0" fontId="12" fillId="0" borderId="17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43" fontId="11" fillId="0" borderId="17" xfId="36" applyFont="1" applyBorder="1" applyAlignment="1">
      <alignment/>
    </xf>
    <xf numFmtId="43" fontId="11" fillId="0" borderId="33" xfId="36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25" xfId="0" applyFont="1" applyBorder="1" applyAlignment="1">
      <alignment horizontal="left"/>
    </xf>
    <xf numFmtId="0" fontId="11" fillId="0" borderId="28" xfId="0" applyFont="1" applyBorder="1" applyAlignment="1">
      <alignment/>
    </xf>
    <xf numFmtId="0" fontId="11" fillId="0" borderId="17" xfId="0" applyFont="1" applyBorder="1" applyAlignment="1">
      <alignment/>
    </xf>
    <xf numFmtId="0" fontId="13" fillId="0" borderId="15" xfId="0" applyFont="1" applyBorder="1" applyAlignment="1">
      <alignment/>
    </xf>
    <xf numFmtId="0" fontId="12" fillId="0" borderId="30" xfId="0" applyFont="1" applyBorder="1" applyAlignment="1">
      <alignment horizontal="center"/>
    </xf>
    <xf numFmtId="43" fontId="12" fillId="0" borderId="30" xfId="36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35" xfId="0" applyFont="1" applyBorder="1" applyAlignment="1">
      <alignment horizontal="center"/>
    </xf>
    <xf numFmtId="0" fontId="12" fillId="0" borderId="30" xfId="0" applyFont="1" applyBorder="1" applyAlignment="1">
      <alignment horizontal="left"/>
    </xf>
    <xf numFmtId="43" fontId="12" fillId="0" borderId="36" xfId="36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2" fillId="0" borderId="36" xfId="0" applyFont="1" applyBorder="1" applyAlignment="1">
      <alignment horizontal="center"/>
    </xf>
    <xf numFmtId="43" fontId="12" fillId="0" borderId="15" xfId="36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43" fontId="11" fillId="0" borderId="15" xfId="36" applyFont="1" applyBorder="1" applyAlignment="1">
      <alignment horizontal="left"/>
    </xf>
    <xf numFmtId="43" fontId="59" fillId="0" borderId="15" xfId="36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43" fontId="12" fillId="0" borderId="30" xfId="36" applyFont="1" applyBorder="1" applyAlignment="1">
      <alignment horizontal="left"/>
    </xf>
    <xf numFmtId="43" fontId="60" fillId="0" borderId="30" xfId="36" applyFont="1" applyBorder="1" applyAlignment="1">
      <alignment horizontal="left"/>
    </xf>
    <xf numFmtId="49" fontId="12" fillId="0" borderId="15" xfId="0" applyNumberFormat="1" applyFont="1" applyBorder="1" applyAlignment="1">
      <alignment horizontal="center"/>
    </xf>
    <xf numFmtId="43" fontId="61" fillId="0" borderId="15" xfId="36" applyFont="1" applyBorder="1" applyAlignment="1">
      <alignment horizontal="left"/>
    </xf>
    <xf numFmtId="43" fontId="62" fillId="0" borderId="15" xfId="36" applyFont="1" applyBorder="1" applyAlignment="1">
      <alignment horizontal="left"/>
    </xf>
    <xf numFmtId="43" fontId="12" fillId="0" borderId="37" xfId="36" applyFont="1" applyBorder="1" applyAlignment="1">
      <alignment horizontal="left"/>
    </xf>
    <xf numFmtId="43" fontId="12" fillId="0" borderId="17" xfId="36" applyFont="1" applyBorder="1" applyAlignment="1">
      <alignment horizontal="left"/>
    </xf>
    <xf numFmtId="43" fontId="12" fillId="0" borderId="38" xfId="36" applyFont="1" applyBorder="1" applyAlignment="1">
      <alignment horizontal="left"/>
    </xf>
    <xf numFmtId="43" fontId="11" fillId="0" borderId="0" xfId="0" applyNumberFormat="1" applyFont="1" applyAlignment="1">
      <alignment horizontal="center"/>
    </xf>
    <xf numFmtId="43" fontId="12" fillId="0" borderId="11" xfId="36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11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3" fillId="0" borderId="18" xfId="0" applyFont="1" applyBorder="1" applyAlignment="1">
      <alignment/>
    </xf>
    <xf numFmtId="43" fontId="63" fillId="0" borderId="18" xfId="36" applyFont="1" applyBorder="1" applyAlignment="1">
      <alignment/>
    </xf>
    <xf numFmtId="0" fontId="11" fillId="0" borderId="18" xfId="0" applyFont="1" applyBorder="1" applyAlignment="1">
      <alignment horizontal="center"/>
    </xf>
    <xf numFmtId="43" fontId="12" fillId="0" borderId="18" xfId="0" applyNumberFormat="1" applyFont="1" applyBorder="1" applyAlignment="1">
      <alignment/>
    </xf>
    <xf numFmtId="43" fontId="63" fillId="0" borderId="18" xfId="36" applyFont="1" applyBorder="1" applyAlignment="1">
      <alignment horizontal="center" vertical="center"/>
    </xf>
    <xf numFmtId="0" fontId="63" fillId="0" borderId="18" xfId="0" applyFont="1" applyBorder="1" applyAlignment="1">
      <alignment horizontal="left" vertical="center"/>
    </xf>
    <xf numFmtId="0" fontId="63" fillId="0" borderId="18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43" fontId="63" fillId="0" borderId="0" xfId="36" applyFont="1" applyBorder="1" applyAlignment="1">
      <alignment horizontal="center" vertical="center"/>
    </xf>
    <xf numFmtId="43" fontId="63" fillId="0" borderId="0" xfId="36" applyFont="1" applyBorder="1" applyAlignment="1">
      <alignment/>
    </xf>
    <xf numFmtId="43" fontId="11" fillId="0" borderId="26" xfId="36" applyFont="1" applyBorder="1" applyAlignment="1">
      <alignment horizontal="center" vertical="center"/>
    </xf>
    <xf numFmtId="43" fontId="11" fillId="0" borderId="26" xfId="36" applyFont="1" applyBorder="1" applyAlignment="1">
      <alignment horizontal="left" vertical="center"/>
    </xf>
    <xf numFmtId="43" fontId="64" fillId="0" borderId="15" xfId="36" applyFont="1" applyBorder="1" applyAlignment="1">
      <alignment horizontal="center"/>
    </xf>
    <xf numFmtId="43" fontId="65" fillId="0" borderId="0" xfId="36" applyFont="1" applyAlignment="1">
      <alignment/>
    </xf>
    <xf numFmtId="43" fontId="65" fillId="0" borderId="0" xfId="0" applyNumberFormat="1" applyFont="1" applyAlignment="1">
      <alignment/>
    </xf>
    <xf numFmtId="43" fontId="66" fillId="0" borderId="0" xfId="36" applyFont="1" applyAlignment="1">
      <alignment horizontal="left"/>
    </xf>
    <xf numFmtId="43" fontId="66" fillId="0" borderId="0" xfId="36" applyFont="1" applyBorder="1" applyAlignment="1">
      <alignment/>
    </xf>
    <xf numFmtId="43" fontId="65" fillId="0" borderId="0" xfId="36" applyFont="1" applyAlignment="1">
      <alignment horizontal="left"/>
    </xf>
    <xf numFmtId="43" fontId="65" fillId="0" borderId="0" xfId="36" applyFont="1" applyAlignment="1">
      <alignment horizontal="center"/>
    </xf>
    <xf numFmtId="43" fontId="65" fillId="0" borderId="39" xfId="36" applyFont="1" applyBorder="1" applyAlignment="1">
      <alignment horizontal="left"/>
    </xf>
    <xf numFmtId="43" fontId="66" fillId="0" borderId="39" xfId="36" applyFont="1" applyBorder="1" applyAlignment="1">
      <alignment horizontal="left"/>
    </xf>
    <xf numFmtId="43" fontId="66" fillId="0" borderId="0" xfId="36" applyFont="1" applyAlignment="1">
      <alignment horizontal="center"/>
    </xf>
    <xf numFmtId="43" fontId="66" fillId="0" borderId="0" xfId="36" applyFont="1" applyAlignment="1">
      <alignment/>
    </xf>
    <xf numFmtId="43" fontId="66" fillId="0" borderId="0" xfId="0" applyNumberFormat="1" applyFont="1" applyAlignment="1">
      <alignment/>
    </xf>
    <xf numFmtId="43" fontId="66" fillId="0" borderId="22" xfId="36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43" fontId="63" fillId="0" borderId="40" xfId="36" applyFont="1" applyBorder="1" applyAlignment="1">
      <alignment horizontal="center" vertical="center"/>
    </xf>
    <xf numFmtId="43" fontId="63" fillId="0" borderId="27" xfId="36" applyFont="1" applyBorder="1" applyAlignment="1">
      <alignment horizontal="center" vertical="center"/>
    </xf>
    <xf numFmtId="43" fontId="63" fillId="0" borderId="19" xfId="36" applyFont="1" applyBorder="1" applyAlignment="1">
      <alignment horizontal="center" vertical="center"/>
    </xf>
    <xf numFmtId="43" fontId="11" fillId="0" borderId="40" xfId="36" applyFont="1" applyBorder="1" applyAlignment="1">
      <alignment horizontal="center" vertical="center"/>
    </xf>
    <xf numFmtId="43" fontId="11" fillId="0" borderId="27" xfId="36" applyFont="1" applyBorder="1" applyAlignment="1">
      <alignment horizontal="center" vertical="center"/>
    </xf>
    <xf numFmtId="43" fontId="11" fillId="0" borderId="19" xfId="36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35" xfId="0" applyFont="1" applyBorder="1" applyAlignment="1">
      <alignment horizontal="center"/>
    </xf>
    <xf numFmtId="43" fontId="11" fillId="0" borderId="41" xfId="36" applyFont="1" applyBorder="1" applyAlignment="1">
      <alignment horizontal="center"/>
    </xf>
    <xf numFmtId="43" fontId="11" fillId="0" borderId="42" xfId="36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43" xfId="45" applyFont="1" applyFill="1" applyBorder="1" applyAlignment="1">
      <alignment horizontal="center"/>
      <protection/>
    </xf>
    <xf numFmtId="0" fontId="6" fillId="33" borderId="21" xfId="45" applyFont="1" applyFill="1" applyBorder="1" applyAlignment="1">
      <alignment horizontal="center"/>
      <protection/>
    </xf>
    <xf numFmtId="0" fontId="6" fillId="33" borderId="17" xfId="0" applyFont="1" applyFill="1" applyBorder="1" applyAlignment="1">
      <alignment horizontal="center"/>
    </xf>
    <xf numFmtId="49" fontId="6" fillId="0" borderId="44" xfId="45" applyNumberFormat="1" applyFont="1" applyBorder="1" applyAlignment="1">
      <alignment horizontal="center" vertical="center"/>
      <protection/>
    </xf>
    <xf numFmtId="49" fontId="6" fillId="0" borderId="12" xfId="45" applyNumberFormat="1" applyFont="1" applyBorder="1" applyAlignment="1">
      <alignment horizontal="center" vertical="center"/>
      <protection/>
    </xf>
    <xf numFmtId="49" fontId="6" fillId="0" borderId="11" xfId="45" applyNumberFormat="1" applyFont="1" applyBorder="1" applyAlignment="1">
      <alignment horizontal="center" vertical="center" shrinkToFit="1"/>
      <protection/>
    </xf>
    <xf numFmtId="0" fontId="7" fillId="0" borderId="15" xfId="45" applyFont="1" applyBorder="1" applyAlignment="1">
      <alignment horizontal="center" vertical="center" shrinkToFit="1"/>
      <protection/>
    </xf>
    <xf numFmtId="0" fontId="7" fillId="0" borderId="14" xfId="45" applyFont="1" applyBorder="1" applyAlignment="1">
      <alignment horizontal="center" vertical="center" shrinkToFit="1"/>
      <protection/>
    </xf>
    <xf numFmtId="49" fontId="6" fillId="0" borderId="45" xfId="45" applyNumberFormat="1" applyFont="1" applyBorder="1" applyAlignment="1">
      <alignment horizontal="center" vertical="center" wrapText="1" shrinkToFit="1"/>
      <protection/>
    </xf>
    <xf numFmtId="0" fontId="7" fillId="0" borderId="13" xfId="45" applyFont="1" applyBorder="1" applyAlignment="1">
      <alignment horizontal="center" vertical="center" wrapText="1"/>
      <protection/>
    </xf>
    <xf numFmtId="49" fontId="6" fillId="0" borderId="13" xfId="45" applyNumberFormat="1" applyFont="1" applyBorder="1" applyAlignment="1">
      <alignment horizontal="center" vertical="center" wrapText="1" shrinkToFit="1"/>
      <protection/>
    </xf>
    <xf numFmtId="0" fontId="6" fillId="0" borderId="0" xfId="45" applyFont="1" applyAlignment="1">
      <alignment horizontal="center"/>
      <protection/>
    </xf>
    <xf numFmtId="0" fontId="6" fillId="0" borderId="23" xfId="45" applyFont="1" applyBorder="1" applyAlignment="1">
      <alignment horizontal="center"/>
      <protection/>
    </xf>
    <xf numFmtId="49" fontId="6" fillId="0" borderId="11" xfId="45" applyNumberFormat="1" applyFont="1" applyBorder="1" applyAlignment="1">
      <alignment horizontal="center" vertical="center" wrapText="1"/>
      <protection/>
    </xf>
    <xf numFmtId="49" fontId="6" fillId="0" borderId="15" xfId="45" applyNumberFormat="1" applyFont="1" applyBorder="1" applyAlignment="1">
      <alignment horizontal="center" vertical="center" wrapText="1"/>
      <protection/>
    </xf>
    <xf numFmtId="49" fontId="6" fillId="0" borderId="14" xfId="45" applyNumberFormat="1" applyFont="1" applyBorder="1" applyAlignment="1">
      <alignment horizontal="center" vertical="center" wrapText="1"/>
      <protection/>
    </xf>
    <xf numFmtId="49" fontId="6" fillId="0" borderId="11" xfId="45" applyNumberFormat="1" applyFont="1" applyBorder="1" applyAlignment="1">
      <alignment horizontal="center" vertical="center"/>
      <protection/>
    </xf>
    <xf numFmtId="43" fontId="11" fillId="4" borderId="0" xfId="36" applyFont="1" applyFill="1" applyBorder="1" applyAlignment="1">
      <alignment/>
    </xf>
    <xf numFmtId="43" fontId="12" fillId="4" borderId="0" xfId="36" applyFont="1" applyFill="1" applyBorder="1" applyAlignment="1">
      <alignment horizontal="center" vertical="center"/>
    </xf>
    <xf numFmtId="43" fontId="12" fillId="4" borderId="0" xfId="36" applyFont="1" applyFill="1" applyBorder="1" applyAlignment="1">
      <alignment horizontal="center"/>
    </xf>
    <xf numFmtId="43" fontId="63" fillId="0" borderId="0" xfId="36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73</xdr:row>
      <xdr:rowOff>0</xdr:rowOff>
    </xdr:from>
    <xdr:to>
      <xdr:col>1</xdr:col>
      <xdr:colOff>876300</xdr:colOff>
      <xdr:row>73</xdr:row>
      <xdr:rowOff>0</xdr:rowOff>
    </xdr:to>
    <xdr:sp>
      <xdr:nvSpPr>
        <xdr:cNvPr id="1" name="Line 13"/>
        <xdr:cNvSpPr>
          <a:spLocks/>
        </xdr:cNvSpPr>
      </xdr:nvSpPr>
      <xdr:spPr>
        <a:xfrm flipV="1">
          <a:off x="20574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895350</xdr:colOff>
      <xdr:row>73</xdr:row>
      <xdr:rowOff>0</xdr:rowOff>
    </xdr:from>
    <xdr:to>
      <xdr:col>2</xdr:col>
      <xdr:colOff>895350</xdr:colOff>
      <xdr:row>73</xdr:row>
      <xdr:rowOff>0</xdr:rowOff>
    </xdr:to>
    <xdr:sp>
      <xdr:nvSpPr>
        <xdr:cNvPr id="2" name="Line 14"/>
        <xdr:cNvSpPr>
          <a:spLocks/>
        </xdr:cNvSpPr>
      </xdr:nvSpPr>
      <xdr:spPr>
        <a:xfrm>
          <a:off x="32766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876300</xdr:colOff>
      <xdr:row>73</xdr:row>
      <xdr:rowOff>0</xdr:rowOff>
    </xdr:from>
    <xdr:to>
      <xdr:col>4</xdr:col>
      <xdr:colOff>876300</xdr:colOff>
      <xdr:row>73</xdr:row>
      <xdr:rowOff>0</xdr:rowOff>
    </xdr:to>
    <xdr:sp>
      <xdr:nvSpPr>
        <xdr:cNvPr id="3" name="Line 15"/>
        <xdr:cNvSpPr>
          <a:spLocks/>
        </xdr:cNvSpPr>
      </xdr:nvSpPr>
      <xdr:spPr>
        <a:xfrm>
          <a:off x="75438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2019300</xdr:colOff>
      <xdr:row>75</xdr:row>
      <xdr:rowOff>9525</xdr:rowOff>
    </xdr:from>
    <xdr:to>
      <xdr:col>4</xdr:col>
      <xdr:colOff>438150</xdr:colOff>
      <xdr:row>77</xdr:row>
      <xdr:rowOff>371475</xdr:rowOff>
    </xdr:to>
    <xdr:sp>
      <xdr:nvSpPr>
        <xdr:cNvPr id="4" name="Text Box 1024"/>
        <xdr:cNvSpPr txBox="1">
          <a:spLocks noChangeArrowheads="1"/>
        </xdr:cNvSpPr>
      </xdr:nvSpPr>
      <xdr:spPr>
        <a:xfrm>
          <a:off x="4400550" y="21802725"/>
          <a:ext cx="2705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เรียน  นายกองค์การบริหารส่วนตำบลปากช่อง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-  โปรดทรบ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C3"/>
    </sheetView>
  </sheetViews>
  <sheetFormatPr defaultColWidth="9.140625" defaultRowHeight="21.75"/>
  <cols>
    <col min="1" max="1" width="58.140625" style="80" customWidth="1"/>
    <col min="2" max="2" width="20.57421875" style="80" customWidth="1"/>
    <col min="3" max="3" width="22.140625" style="80" customWidth="1"/>
    <col min="4" max="4" width="11.8515625" style="80" customWidth="1"/>
    <col min="5" max="5" width="15.28125" style="80" bestFit="1" customWidth="1"/>
    <col min="6" max="6" width="15.28125" style="84" bestFit="1" customWidth="1"/>
    <col min="7" max="8" width="14.140625" style="103" bestFit="1" customWidth="1"/>
    <col min="9" max="10" width="15.28125" style="104" bestFit="1" customWidth="1"/>
    <col min="11" max="16" width="12.8515625" style="80" customWidth="1"/>
    <col min="17" max="16384" width="9.140625" style="80" customWidth="1"/>
  </cols>
  <sheetData>
    <row r="1" spans="1:8" ht="21">
      <c r="A1" s="201" t="s">
        <v>48</v>
      </c>
      <c r="B1" s="201"/>
      <c r="C1" s="201"/>
      <c r="D1" s="79"/>
      <c r="E1" s="85"/>
      <c r="F1" s="1"/>
      <c r="G1" s="235"/>
      <c r="H1" s="235"/>
    </row>
    <row r="2" spans="1:16" ht="21">
      <c r="A2" s="201" t="s">
        <v>49</v>
      </c>
      <c r="B2" s="201"/>
      <c r="C2" s="201"/>
      <c r="D2" s="79"/>
      <c r="E2" s="85"/>
      <c r="F2" s="1"/>
      <c r="G2" s="235"/>
      <c r="H2" s="235"/>
      <c r="K2" s="202"/>
      <c r="L2" s="202"/>
      <c r="M2" s="201"/>
      <c r="N2" s="201"/>
      <c r="O2" s="201"/>
      <c r="P2" s="201"/>
    </row>
    <row r="3" spans="1:16" ht="21">
      <c r="A3" s="202" t="s">
        <v>512</v>
      </c>
      <c r="B3" s="202"/>
      <c r="C3" s="202"/>
      <c r="D3" s="85"/>
      <c r="E3" s="202"/>
      <c r="F3" s="202"/>
      <c r="G3" s="236"/>
      <c r="H3" s="236"/>
      <c r="I3" s="106"/>
      <c r="J3" s="106"/>
      <c r="K3" s="202"/>
      <c r="L3" s="202"/>
      <c r="M3" s="201"/>
      <c r="N3" s="201"/>
      <c r="O3" s="201"/>
      <c r="P3" s="201"/>
    </row>
    <row r="4" spans="1:16" ht="21">
      <c r="A4" s="107" t="s">
        <v>50</v>
      </c>
      <c r="B4" s="93" t="s">
        <v>3</v>
      </c>
      <c r="C4" s="93" t="s">
        <v>4</v>
      </c>
      <c r="D4" s="85"/>
      <c r="E4" s="85"/>
      <c r="F4" s="1"/>
      <c r="G4" s="237"/>
      <c r="H4" s="237"/>
      <c r="I4" s="108"/>
      <c r="J4" s="108"/>
      <c r="K4" s="85"/>
      <c r="L4" s="85"/>
      <c r="M4" s="79"/>
      <c r="N4" s="79"/>
      <c r="O4" s="79"/>
      <c r="P4" s="79"/>
    </row>
    <row r="5" spans="1:16" ht="21">
      <c r="A5" s="109" t="s">
        <v>134</v>
      </c>
      <c r="B5" s="110"/>
      <c r="C5" s="97"/>
      <c r="D5" s="111"/>
      <c r="E5" s="111"/>
      <c r="F5" s="1"/>
      <c r="G5" s="237"/>
      <c r="H5" s="237"/>
      <c r="I5" s="108"/>
      <c r="J5" s="108"/>
      <c r="K5" s="85"/>
      <c r="L5" s="85"/>
      <c r="M5" s="79"/>
      <c r="N5" s="79"/>
      <c r="O5" s="79"/>
      <c r="P5" s="79"/>
    </row>
    <row r="6" spans="1:13" ht="21">
      <c r="A6" s="112" t="s">
        <v>281</v>
      </c>
      <c r="B6" s="97">
        <v>20599426.12</v>
      </c>
      <c r="C6" s="97"/>
      <c r="D6" s="111"/>
      <c r="E6" s="111"/>
      <c r="F6" s="1"/>
      <c r="G6" s="235"/>
      <c r="H6" s="235"/>
      <c r="K6" s="84"/>
      <c r="L6" s="84"/>
      <c r="M6" s="84"/>
    </row>
    <row r="7" spans="1:13" ht="21">
      <c r="A7" s="112" t="s">
        <v>282</v>
      </c>
      <c r="B7" s="97">
        <v>19988373.9</v>
      </c>
      <c r="C7" s="97"/>
      <c r="D7" s="111"/>
      <c r="E7" s="111"/>
      <c r="F7" s="1"/>
      <c r="G7" s="235"/>
      <c r="H7" s="235"/>
      <c r="M7" s="84"/>
    </row>
    <row r="8" spans="1:13" ht="21">
      <c r="A8" s="112" t="s">
        <v>283</v>
      </c>
      <c r="B8" s="97">
        <v>2918913.32</v>
      </c>
      <c r="C8" s="97"/>
      <c r="D8" s="111"/>
      <c r="E8" s="111"/>
      <c r="M8" s="84"/>
    </row>
    <row r="9" spans="1:13" ht="21">
      <c r="A9" s="112" t="s">
        <v>284</v>
      </c>
      <c r="B9" s="97">
        <v>2162482.35</v>
      </c>
      <c r="C9" s="97"/>
      <c r="D9" s="111"/>
      <c r="E9" s="111"/>
      <c r="K9" s="84"/>
      <c r="L9" s="84"/>
      <c r="M9" s="84"/>
    </row>
    <row r="10" spans="1:13" ht="21">
      <c r="A10" s="113" t="s">
        <v>306</v>
      </c>
      <c r="B10" s="97">
        <v>60679.16</v>
      </c>
      <c r="C10" s="97"/>
      <c r="D10" s="111"/>
      <c r="E10" s="111"/>
      <c r="K10" s="84"/>
      <c r="L10" s="84"/>
      <c r="M10" s="84"/>
    </row>
    <row r="11" spans="1:13" ht="21">
      <c r="A11" s="112" t="s">
        <v>285</v>
      </c>
      <c r="B11" s="97">
        <v>14964005.31</v>
      </c>
      <c r="C11" s="97"/>
      <c r="D11" s="111"/>
      <c r="E11" s="111"/>
      <c r="K11" s="84"/>
      <c r="L11" s="84"/>
      <c r="M11" s="84"/>
    </row>
    <row r="12" spans="1:13" ht="21">
      <c r="A12" s="114" t="s">
        <v>12</v>
      </c>
      <c r="B12" s="97">
        <v>64714</v>
      </c>
      <c r="C12" s="97"/>
      <c r="D12" s="111"/>
      <c r="E12" s="111"/>
      <c r="M12" s="84"/>
    </row>
    <row r="13" spans="1:13" ht="21">
      <c r="A13" s="114" t="s">
        <v>168</v>
      </c>
      <c r="B13" s="97">
        <v>706110</v>
      </c>
      <c r="C13" s="97"/>
      <c r="D13" s="111"/>
      <c r="E13" s="111"/>
      <c r="M13" s="84"/>
    </row>
    <row r="14" spans="1:13" ht="21">
      <c r="A14" s="114" t="s">
        <v>13</v>
      </c>
      <c r="B14" s="97">
        <v>130120</v>
      </c>
      <c r="C14" s="97"/>
      <c r="D14" s="111"/>
      <c r="E14" s="111"/>
      <c r="K14" s="84"/>
      <c r="L14" s="84"/>
      <c r="M14" s="84"/>
    </row>
    <row r="15" spans="1:13" ht="21">
      <c r="A15" s="114" t="s">
        <v>203</v>
      </c>
      <c r="B15" s="97">
        <v>645360</v>
      </c>
      <c r="C15" s="97"/>
      <c r="D15" s="111"/>
      <c r="E15" s="111"/>
      <c r="K15" s="84"/>
      <c r="L15" s="84"/>
      <c r="M15" s="84"/>
    </row>
    <row r="16" spans="1:13" ht="21">
      <c r="A16" s="114" t="s">
        <v>14</v>
      </c>
      <c r="B16" s="97">
        <v>825161.75</v>
      </c>
      <c r="C16" s="97"/>
      <c r="D16" s="111"/>
      <c r="E16" s="111"/>
      <c r="K16" s="84"/>
      <c r="L16" s="84"/>
      <c r="M16" s="84"/>
    </row>
    <row r="17" spans="1:13" ht="21">
      <c r="A17" s="114" t="s">
        <v>15</v>
      </c>
      <c r="B17" s="97">
        <v>97786</v>
      </c>
      <c r="C17" s="97"/>
      <c r="D17" s="111"/>
      <c r="E17" s="111"/>
      <c r="K17" s="84"/>
      <c r="L17" s="84"/>
      <c r="M17" s="84"/>
    </row>
    <row r="18" spans="1:13" ht="21">
      <c r="A18" s="114" t="s">
        <v>16</v>
      </c>
      <c r="B18" s="97">
        <v>83896.8</v>
      </c>
      <c r="C18" s="97"/>
      <c r="D18" s="111"/>
      <c r="E18" s="111"/>
      <c r="K18" s="84"/>
      <c r="L18" s="84"/>
      <c r="M18" s="84"/>
    </row>
    <row r="19" spans="1:13" ht="21">
      <c r="A19" s="114" t="s">
        <v>17</v>
      </c>
      <c r="B19" s="97">
        <v>74418.92</v>
      </c>
      <c r="C19" s="97"/>
      <c r="D19" s="111"/>
      <c r="E19" s="111"/>
      <c r="K19" s="84"/>
      <c r="L19" s="84"/>
      <c r="M19" s="84"/>
    </row>
    <row r="20" spans="1:13" ht="21">
      <c r="A20" s="114" t="s">
        <v>18</v>
      </c>
      <c r="B20" s="97">
        <v>272272</v>
      </c>
      <c r="C20" s="97"/>
      <c r="D20" s="111"/>
      <c r="E20" s="111"/>
      <c r="K20" s="84"/>
      <c r="L20" s="84"/>
      <c r="M20" s="84"/>
    </row>
    <row r="21" spans="1:13" ht="21">
      <c r="A21" s="114" t="s">
        <v>61</v>
      </c>
      <c r="B21" s="97"/>
      <c r="C21" s="97"/>
      <c r="D21" s="111"/>
      <c r="E21" s="111"/>
      <c r="K21" s="84"/>
      <c r="L21" s="84"/>
      <c r="M21" s="84"/>
    </row>
    <row r="22" spans="1:13" ht="21">
      <c r="A22" s="114" t="s">
        <v>20</v>
      </c>
      <c r="B22" s="97"/>
      <c r="C22" s="97"/>
      <c r="D22" s="111"/>
      <c r="E22" s="111"/>
      <c r="M22" s="84"/>
    </row>
    <row r="23" spans="1:13" ht="21">
      <c r="A23" s="114" t="s">
        <v>21</v>
      </c>
      <c r="B23" s="97">
        <v>657700</v>
      </c>
      <c r="C23" s="97"/>
      <c r="D23" s="111"/>
      <c r="E23" s="111"/>
      <c r="M23" s="84"/>
    </row>
    <row r="24" spans="1:13" ht="21">
      <c r="A24" s="114" t="s">
        <v>225</v>
      </c>
      <c r="B24" s="115">
        <v>1134338</v>
      </c>
      <c r="C24" s="97"/>
      <c r="D24" s="111"/>
      <c r="E24" s="111"/>
      <c r="M24" s="84"/>
    </row>
    <row r="25" spans="1:13" ht="21">
      <c r="A25" s="114" t="s">
        <v>22</v>
      </c>
      <c r="B25" s="97"/>
      <c r="C25" s="97">
        <v>21202137.48</v>
      </c>
      <c r="D25" s="111"/>
      <c r="E25" s="111"/>
      <c r="M25" s="84"/>
    </row>
    <row r="26" spans="1:13" ht="21">
      <c r="A26" s="114" t="s">
        <v>132</v>
      </c>
      <c r="B26" s="111">
        <v>72000</v>
      </c>
      <c r="C26" s="97"/>
      <c r="D26" s="111"/>
      <c r="E26" s="111"/>
      <c r="M26" s="84"/>
    </row>
    <row r="27" spans="1:13" ht="21">
      <c r="A27" s="114" t="s">
        <v>127</v>
      </c>
      <c r="C27" s="115">
        <v>23809298.32</v>
      </c>
      <c r="D27" s="116"/>
      <c r="E27" s="116"/>
      <c r="M27" s="84"/>
    </row>
    <row r="28" spans="1:13" ht="21">
      <c r="A28" s="114" t="s">
        <v>62</v>
      </c>
      <c r="B28" s="97"/>
      <c r="C28" s="115">
        <v>2162482.35</v>
      </c>
      <c r="D28" s="116"/>
      <c r="E28" s="116"/>
      <c r="M28" s="84"/>
    </row>
    <row r="29" spans="1:13" ht="21">
      <c r="A29" s="114" t="s">
        <v>442</v>
      </c>
      <c r="B29" s="97"/>
      <c r="C29" s="97"/>
      <c r="D29" s="116"/>
      <c r="E29" s="116"/>
      <c r="M29" s="84"/>
    </row>
    <row r="30" spans="1:13" ht="21">
      <c r="A30" s="113" t="s">
        <v>441</v>
      </c>
      <c r="B30" s="97"/>
      <c r="C30" s="97"/>
      <c r="D30" s="116"/>
      <c r="E30" s="116"/>
      <c r="M30" s="84"/>
    </row>
    <row r="31" spans="1:13" ht="21">
      <c r="A31" s="114" t="s">
        <v>438</v>
      </c>
      <c r="B31" s="97"/>
      <c r="C31" s="115"/>
      <c r="D31" s="116"/>
      <c r="E31" s="116"/>
      <c r="M31" s="84"/>
    </row>
    <row r="32" spans="1:13" ht="21">
      <c r="A32" s="114" t="s">
        <v>271</v>
      </c>
      <c r="B32" s="97">
        <v>2079000</v>
      </c>
      <c r="C32" s="97"/>
      <c r="D32" s="111"/>
      <c r="E32" s="111"/>
      <c r="M32" s="84"/>
    </row>
    <row r="33" spans="1:13" ht="21">
      <c r="A33" s="113" t="s">
        <v>298</v>
      </c>
      <c r="B33" s="97">
        <v>199000</v>
      </c>
      <c r="C33" s="97"/>
      <c r="D33" s="111"/>
      <c r="E33" s="111"/>
      <c r="M33" s="84"/>
    </row>
    <row r="34" spans="1:13" ht="21">
      <c r="A34" s="114" t="s">
        <v>275</v>
      </c>
      <c r="B34" s="97"/>
      <c r="C34" s="97"/>
      <c r="D34" s="111"/>
      <c r="E34" s="111"/>
      <c r="M34" s="84"/>
    </row>
    <row r="35" spans="1:13" ht="21">
      <c r="A35" s="114" t="s">
        <v>276</v>
      </c>
      <c r="B35" s="97"/>
      <c r="C35" s="97"/>
      <c r="D35" s="111"/>
      <c r="E35" s="111"/>
      <c r="M35" s="84"/>
    </row>
    <row r="36" spans="1:13" ht="21">
      <c r="A36" s="114" t="s">
        <v>277</v>
      </c>
      <c r="B36" s="97"/>
      <c r="C36" s="188"/>
      <c r="D36" s="111"/>
      <c r="E36" s="111"/>
      <c r="M36" s="84"/>
    </row>
    <row r="37" spans="1:13" ht="21">
      <c r="A37" s="117" t="s">
        <v>149</v>
      </c>
      <c r="B37" s="115"/>
      <c r="C37" s="115">
        <f>SUM(หมายเหตุ1!D62)</f>
        <v>16746104.39</v>
      </c>
      <c r="D37" s="116"/>
      <c r="E37" s="116"/>
      <c r="K37" s="84"/>
      <c r="L37" s="84"/>
      <c r="M37" s="84"/>
    </row>
    <row r="38" spans="1:13" ht="21">
      <c r="A38" s="117" t="s">
        <v>150</v>
      </c>
      <c r="B38" s="115"/>
      <c r="C38" s="115">
        <f>SUM(หมายเหตุ2!D13)</f>
        <v>1052479.5999999999</v>
      </c>
      <c r="D38" s="116"/>
      <c r="E38" s="116"/>
      <c r="K38" s="84"/>
      <c r="L38" s="84"/>
      <c r="M38" s="84"/>
    </row>
    <row r="39" spans="1:13" ht="21">
      <c r="A39" s="117" t="s">
        <v>311</v>
      </c>
      <c r="B39" s="115"/>
      <c r="C39" s="115">
        <f>SUM(หมายเหตุ3!C7)</f>
        <v>28597</v>
      </c>
      <c r="D39" s="116"/>
      <c r="E39" s="116"/>
      <c r="K39" s="84"/>
      <c r="L39" s="84"/>
      <c r="M39" s="84"/>
    </row>
    <row r="40" spans="1:13" ht="21">
      <c r="A40" s="118" t="s">
        <v>443</v>
      </c>
      <c r="B40" s="115"/>
      <c r="C40" s="115">
        <f>+หมายเหตุ4!C56</f>
        <v>2734658.49</v>
      </c>
      <c r="D40" s="116"/>
      <c r="E40" s="116"/>
      <c r="K40" s="84"/>
      <c r="L40" s="84"/>
      <c r="M40" s="84"/>
    </row>
    <row r="41" spans="1:11" ht="21.75" thickBot="1">
      <c r="A41" s="119" t="s">
        <v>7</v>
      </c>
      <c r="B41" s="120">
        <f>SUM(B5:B39)</f>
        <v>67735757.63</v>
      </c>
      <c r="C41" s="120">
        <f>SUM(C5:C40)</f>
        <v>67735757.63</v>
      </c>
      <c r="D41" s="121"/>
      <c r="E41" s="121"/>
      <c r="K41" s="84"/>
    </row>
    <row r="42" spans="1:11" ht="21.75" thickTop="1">
      <c r="A42" s="85"/>
      <c r="B42" s="121"/>
      <c r="C42" s="121">
        <f>SUM(B41-C41)</f>
        <v>0</v>
      </c>
      <c r="D42" s="121"/>
      <c r="E42" s="121"/>
      <c r="K42" s="84"/>
    </row>
    <row r="43" spans="1:11" ht="21">
      <c r="A43" s="2"/>
      <c r="C43" s="122"/>
      <c r="D43" s="122"/>
      <c r="E43" s="122"/>
      <c r="K43" s="84"/>
    </row>
    <row r="44" spans="1:6" ht="21">
      <c r="A44" s="87" t="s">
        <v>445</v>
      </c>
      <c r="B44" s="87" t="s">
        <v>446</v>
      </c>
      <c r="E44" s="91"/>
      <c r="F44" s="91"/>
    </row>
    <row r="45" spans="1:2" ht="21">
      <c r="A45" s="80" t="s">
        <v>128</v>
      </c>
      <c r="B45" s="80" t="s">
        <v>51</v>
      </c>
    </row>
    <row r="46" ht="53.25" customHeight="1"/>
    <row r="47" spans="1:2" ht="21">
      <c r="A47" s="80" t="s">
        <v>192</v>
      </c>
      <c r="B47" s="80" t="s">
        <v>195</v>
      </c>
    </row>
    <row r="48" spans="1:2" ht="21">
      <c r="A48" s="80" t="s">
        <v>193</v>
      </c>
      <c r="B48" s="80" t="s">
        <v>196</v>
      </c>
    </row>
    <row r="50" spans="1:7" ht="21">
      <c r="A50" s="201" t="s">
        <v>447</v>
      </c>
      <c r="B50" s="201"/>
      <c r="C50" s="201"/>
      <c r="D50" s="79"/>
      <c r="E50" s="79"/>
      <c r="F50" s="123"/>
      <c r="G50" s="124"/>
    </row>
    <row r="51" ht="21">
      <c r="A51" s="80" t="s">
        <v>510</v>
      </c>
    </row>
    <row r="52" ht="51" customHeight="1"/>
    <row r="53" spans="1:7" ht="21">
      <c r="A53" s="203" t="s">
        <v>302</v>
      </c>
      <c r="B53" s="203"/>
      <c r="C53" s="203"/>
      <c r="D53" s="82"/>
      <c r="E53" s="82"/>
      <c r="F53" s="123"/>
      <c r="G53" s="124"/>
    </row>
    <row r="54" spans="1:7" ht="21">
      <c r="A54" s="203" t="s">
        <v>303</v>
      </c>
      <c r="B54" s="203"/>
      <c r="C54" s="203"/>
      <c r="D54" s="82"/>
      <c r="E54" s="82"/>
      <c r="F54" s="125"/>
      <c r="G54" s="126"/>
    </row>
    <row r="55" spans="1:7" ht="21">
      <c r="A55" s="203"/>
      <c r="B55" s="203"/>
      <c r="C55" s="203"/>
      <c r="D55" s="82"/>
      <c r="E55" s="82"/>
      <c r="F55" s="123"/>
      <c r="G55" s="124"/>
    </row>
  </sheetData>
  <sheetProtection/>
  <mergeCells count="14">
    <mergeCell ref="A55:C55"/>
    <mergeCell ref="G3:H3"/>
    <mergeCell ref="A50:C50"/>
    <mergeCell ref="K2:L2"/>
    <mergeCell ref="K3:L3"/>
    <mergeCell ref="A53:C53"/>
    <mergeCell ref="A54:C54"/>
    <mergeCell ref="E3:F3"/>
    <mergeCell ref="M3:N3"/>
    <mergeCell ref="O3:P3"/>
    <mergeCell ref="M2:P2"/>
    <mergeCell ref="A1:C1"/>
    <mergeCell ref="A2:C2"/>
    <mergeCell ref="A3:C3"/>
  </mergeCells>
  <printOptions/>
  <pageMargins left="0.6299212598425197" right="0.1968503937007874" top="0.79" bottom="0.84" header="0.2362204724409449" footer="0.15748031496062992"/>
  <pageSetup horizontalDpi="180" verticalDpi="180" orientation="portrait" paperSize="9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65.421875" style="80" bestFit="1" customWidth="1"/>
    <col min="2" max="2" width="9.140625" style="80" customWidth="1"/>
    <col min="3" max="4" width="16.421875" style="84" customWidth="1"/>
    <col min="5" max="5" width="11.00390625" style="80" bestFit="1" customWidth="1"/>
    <col min="6" max="6" width="13.00390625" style="80" customWidth="1"/>
    <col min="7" max="16384" width="9.140625" style="80" customWidth="1"/>
  </cols>
  <sheetData>
    <row r="1" spans="1:4" ht="21">
      <c r="A1" s="201" t="s">
        <v>59</v>
      </c>
      <c r="B1" s="201"/>
      <c r="C1" s="201"/>
      <c r="D1" s="201"/>
    </row>
    <row r="2" spans="1:4" ht="21">
      <c r="A2" s="201" t="s">
        <v>135</v>
      </c>
      <c r="B2" s="201"/>
      <c r="C2" s="201"/>
      <c r="D2" s="201"/>
    </row>
    <row r="3" spans="1:4" ht="21">
      <c r="A3" s="202" t="s">
        <v>516</v>
      </c>
      <c r="B3" s="202"/>
      <c r="C3" s="202"/>
      <c r="D3" s="202"/>
    </row>
    <row r="4" spans="1:4" ht="21">
      <c r="A4" s="127" t="s">
        <v>160</v>
      </c>
      <c r="B4" s="101"/>
      <c r="C4" s="101"/>
      <c r="D4" s="101"/>
    </row>
    <row r="5" spans="1:4" s="82" customFormat="1" ht="36.75" customHeight="1">
      <c r="A5" s="128" t="s">
        <v>0</v>
      </c>
      <c r="B5" s="128" t="s">
        <v>126</v>
      </c>
      <c r="C5" s="129" t="s">
        <v>71</v>
      </c>
      <c r="D5" s="130" t="s">
        <v>136</v>
      </c>
    </row>
    <row r="6" spans="1:4" ht="21">
      <c r="A6" s="131" t="s">
        <v>64</v>
      </c>
      <c r="B6" s="88"/>
      <c r="C6" s="90"/>
      <c r="D6" s="132"/>
    </row>
    <row r="7" spans="1:4" ht="21">
      <c r="A7" s="131" t="s">
        <v>190</v>
      </c>
      <c r="B7" s="88"/>
      <c r="C7" s="90"/>
      <c r="D7" s="132"/>
    </row>
    <row r="8" spans="1:4" ht="21">
      <c r="A8" s="88" t="s">
        <v>137</v>
      </c>
      <c r="B8" s="89" t="s">
        <v>36</v>
      </c>
      <c r="C8" s="90">
        <v>2500000</v>
      </c>
      <c r="D8" s="132">
        <v>59638</v>
      </c>
    </row>
    <row r="9" spans="1:4" ht="21">
      <c r="A9" s="88" t="s">
        <v>138</v>
      </c>
      <c r="B9" s="89" t="s">
        <v>35</v>
      </c>
      <c r="C9" s="90">
        <v>300000</v>
      </c>
      <c r="D9" s="132">
        <v>2835.54</v>
      </c>
    </row>
    <row r="10" spans="1:4" ht="21">
      <c r="A10" s="88" t="s">
        <v>139</v>
      </c>
      <c r="B10" s="89" t="s">
        <v>37</v>
      </c>
      <c r="C10" s="90">
        <v>800000</v>
      </c>
      <c r="D10" s="132">
        <v>7424</v>
      </c>
    </row>
    <row r="11" spans="1:4" ht="21">
      <c r="A11" s="133" t="s">
        <v>189</v>
      </c>
      <c r="B11" s="89"/>
      <c r="C11" s="90"/>
      <c r="D11" s="132"/>
    </row>
    <row r="12" spans="1:4" ht="21">
      <c r="A12" s="88" t="s">
        <v>159</v>
      </c>
      <c r="B12" s="89" t="s">
        <v>40</v>
      </c>
      <c r="C12" s="90">
        <v>6000000</v>
      </c>
      <c r="D12" s="132">
        <v>1133043.82</v>
      </c>
    </row>
    <row r="13" spans="1:4" ht="21">
      <c r="A13" s="88" t="s">
        <v>448</v>
      </c>
      <c r="B13" s="89" t="s">
        <v>40</v>
      </c>
      <c r="C13" s="90">
        <v>5700000</v>
      </c>
      <c r="D13" s="132">
        <v>1372338.65</v>
      </c>
    </row>
    <row r="14" spans="1:4" ht="21">
      <c r="A14" s="88" t="s">
        <v>176</v>
      </c>
      <c r="B14" s="89" t="s">
        <v>47</v>
      </c>
      <c r="C14" s="90">
        <v>200000</v>
      </c>
      <c r="D14" s="132">
        <v>63349.46</v>
      </c>
    </row>
    <row r="15" spans="1:4" ht="21">
      <c r="A15" s="88" t="s">
        <v>177</v>
      </c>
      <c r="B15" s="89" t="s">
        <v>39</v>
      </c>
      <c r="C15" s="90">
        <v>2800000</v>
      </c>
      <c r="D15" s="132">
        <v>445569.13</v>
      </c>
    </row>
    <row r="16" spans="1:4" ht="21">
      <c r="A16" s="88" t="s">
        <v>178</v>
      </c>
      <c r="B16" s="89" t="s">
        <v>38</v>
      </c>
      <c r="C16" s="90">
        <v>4500000</v>
      </c>
      <c r="D16" s="132">
        <v>1056899.56</v>
      </c>
    </row>
    <row r="17" spans="1:4" ht="21">
      <c r="A17" s="88" t="s">
        <v>179</v>
      </c>
      <c r="B17" s="89" t="s">
        <v>53</v>
      </c>
      <c r="C17" s="90">
        <v>3000</v>
      </c>
      <c r="D17" s="132">
        <v>0</v>
      </c>
    </row>
    <row r="18" spans="1:4" ht="21">
      <c r="A18" s="88" t="s">
        <v>214</v>
      </c>
      <c r="B18" s="89" t="s">
        <v>173</v>
      </c>
      <c r="C18" s="90">
        <v>100000</v>
      </c>
      <c r="D18" s="132">
        <v>0</v>
      </c>
    </row>
    <row r="19" spans="1:4" ht="21">
      <c r="A19" s="88" t="s">
        <v>215</v>
      </c>
      <c r="B19" s="89" t="s">
        <v>56</v>
      </c>
      <c r="C19" s="90">
        <v>100000</v>
      </c>
      <c r="D19" s="132">
        <v>67020.73</v>
      </c>
    </row>
    <row r="20" spans="1:4" ht="21">
      <c r="A20" s="88" t="s">
        <v>216</v>
      </c>
      <c r="B20" s="89" t="s">
        <v>57</v>
      </c>
      <c r="C20" s="90">
        <v>15000000</v>
      </c>
      <c r="D20" s="132">
        <v>757065</v>
      </c>
    </row>
    <row r="21" spans="1:4" ht="21">
      <c r="A21" s="88" t="s">
        <v>217</v>
      </c>
      <c r="B21" s="89" t="s">
        <v>158</v>
      </c>
      <c r="C21" s="90">
        <v>20000</v>
      </c>
      <c r="D21" s="132">
        <v>3520</v>
      </c>
    </row>
    <row r="22" spans="1:4" ht="21">
      <c r="A22" s="93" t="s">
        <v>63</v>
      </c>
      <c r="B22" s="94"/>
      <c r="C22" s="95">
        <f>SUM(C8:C21)</f>
        <v>38023000</v>
      </c>
      <c r="D22" s="134">
        <f>SUM(D8:D21)</f>
        <v>4968703.89</v>
      </c>
    </row>
    <row r="23" spans="1:4" ht="21">
      <c r="A23" s="131" t="s">
        <v>77</v>
      </c>
      <c r="B23" s="88"/>
      <c r="C23" s="90"/>
      <c r="D23" s="132"/>
    </row>
    <row r="24" spans="1:4" ht="21">
      <c r="A24" s="88" t="s">
        <v>220</v>
      </c>
      <c r="B24" s="89" t="s">
        <v>42</v>
      </c>
      <c r="C24" s="90">
        <v>30000</v>
      </c>
      <c r="D24" s="132">
        <v>6662.5</v>
      </c>
    </row>
    <row r="25" spans="1:4" ht="21">
      <c r="A25" s="88" t="s">
        <v>221</v>
      </c>
      <c r="B25" s="89" t="s">
        <v>44</v>
      </c>
      <c r="C25" s="90">
        <v>850000</v>
      </c>
      <c r="D25" s="132">
        <v>176430</v>
      </c>
    </row>
    <row r="26" spans="1:4" ht="21">
      <c r="A26" s="88" t="s">
        <v>222</v>
      </c>
      <c r="B26" s="89" t="s">
        <v>41</v>
      </c>
      <c r="C26" s="90">
        <v>15000</v>
      </c>
      <c r="D26" s="132">
        <v>2800</v>
      </c>
    </row>
    <row r="27" spans="1:5" ht="21">
      <c r="A27" s="88" t="s">
        <v>223</v>
      </c>
      <c r="B27" s="89" t="s">
        <v>133</v>
      </c>
      <c r="C27" s="90">
        <v>15000</v>
      </c>
      <c r="D27" s="132">
        <v>1135</v>
      </c>
      <c r="E27" s="80" t="s">
        <v>301</v>
      </c>
    </row>
    <row r="28" spans="1:4" ht="21">
      <c r="A28" s="88" t="s">
        <v>259</v>
      </c>
      <c r="B28" s="89" t="s">
        <v>257</v>
      </c>
      <c r="C28" s="90">
        <v>5000</v>
      </c>
      <c r="D28" s="132">
        <v>0</v>
      </c>
    </row>
    <row r="29" spans="1:4" ht="21">
      <c r="A29" s="88" t="s">
        <v>224</v>
      </c>
      <c r="B29" s="89" t="s">
        <v>43</v>
      </c>
      <c r="C29" s="90">
        <v>2000</v>
      </c>
      <c r="D29" s="132">
        <v>925</v>
      </c>
    </row>
    <row r="30" spans="1:4" ht="21">
      <c r="A30" s="88" t="s">
        <v>449</v>
      </c>
      <c r="B30" s="89" t="s">
        <v>290</v>
      </c>
      <c r="C30" s="90">
        <v>40000</v>
      </c>
      <c r="D30" s="132">
        <v>5340</v>
      </c>
    </row>
    <row r="31" spans="1:4" ht="21">
      <c r="A31" s="88" t="s">
        <v>292</v>
      </c>
      <c r="B31" s="89" t="s">
        <v>258</v>
      </c>
      <c r="C31" s="90">
        <v>60000</v>
      </c>
      <c r="D31" s="132">
        <v>5040</v>
      </c>
    </row>
    <row r="32" spans="1:4" ht="21">
      <c r="A32" s="88" t="s">
        <v>291</v>
      </c>
      <c r="B32" s="89"/>
      <c r="C32" s="90">
        <v>1000</v>
      </c>
      <c r="D32" s="132">
        <v>340</v>
      </c>
    </row>
    <row r="33" spans="1:4" ht="21">
      <c r="A33" s="93" t="s">
        <v>63</v>
      </c>
      <c r="B33" s="94"/>
      <c r="C33" s="95">
        <f>SUM(C24:C32)</f>
        <v>1018000</v>
      </c>
      <c r="D33" s="134">
        <f>SUM(D24:D32)</f>
        <v>198672.5</v>
      </c>
    </row>
    <row r="34" spans="1:4" ht="21">
      <c r="A34" s="135"/>
      <c r="B34" s="89"/>
      <c r="C34" s="136"/>
      <c r="D34" s="137"/>
    </row>
    <row r="35" spans="1:4" ht="21">
      <c r="A35" s="133" t="s">
        <v>140</v>
      </c>
      <c r="B35" s="89"/>
      <c r="C35" s="90"/>
      <c r="D35" s="132"/>
    </row>
    <row r="36" spans="1:4" ht="21">
      <c r="A36" s="88" t="s">
        <v>148</v>
      </c>
      <c r="B36" s="89" t="s">
        <v>125</v>
      </c>
      <c r="C36" s="90">
        <v>300000</v>
      </c>
      <c r="D36" s="132">
        <v>0</v>
      </c>
    </row>
    <row r="37" spans="1:4" ht="21">
      <c r="A37" s="93" t="s">
        <v>63</v>
      </c>
      <c r="B37" s="94"/>
      <c r="C37" s="95">
        <f>SUM(C36:C36)</f>
        <v>300000</v>
      </c>
      <c r="D37" s="134">
        <f>SUM(D36:D36)</f>
        <v>0</v>
      </c>
    </row>
    <row r="38" spans="1:4" ht="21">
      <c r="A38" s="133" t="s">
        <v>141</v>
      </c>
      <c r="B38" s="89"/>
      <c r="C38" s="90"/>
      <c r="D38" s="132"/>
    </row>
    <row r="39" spans="1:4" ht="21">
      <c r="A39" s="88" t="s">
        <v>153</v>
      </c>
      <c r="B39" s="89" t="s">
        <v>45</v>
      </c>
      <c r="C39" s="90">
        <v>197000</v>
      </c>
      <c r="D39" s="132">
        <v>8500</v>
      </c>
    </row>
    <row r="40" spans="1:4" ht="21">
      <c r="A40" s="88" t="s">
        <v>151</v>
      </c>
      <c r="B40" s="89" t="s">
        <v>152</v>
      </c>
      <c r="C40" s="90">
        <v>60000</v>
      </c>
      <c r="D40" s="132">
        <v>3950</v>
      </c>
    </row>
    <row r="41" spans="1:4" ht="21">
      <c r="A41" s="93" t="s">
        <v>63</v>
      </c>
      <c r="B41" s="94"/>
      <c r="C41" s="95">
        <f>SUM(C39:C40)</f>
        <v>257000</v>
      </c>
      <c r="D41" s="134">
        <f>SUM(D39:D40)</f>
        <v>12450</v>
      </c>
    </row>
    <row r="42" spans="1:4" ht="21">
      <c r="A42" s="138" t="s">
        <v>293</v>
      </c>
      <c r="B42" s="94"/>
      <c r="C42" s="95"/>
      <c r="D42" s="134"/>
    </row>
    <row r="43" spans="1:4" ht="21">
      <c r="A43" s="139" t="s">
        <v>294</v>
      </c>
      <c r="B43" s="94"/>
      <c r="C43" s="140">
        <v>2000</v>
      </c>
      <c r="D43" s="134">
        <v>0</v>
      </c>
    </row>
    <row r="44" spans="1:4" ht="21">
      <c r="A44" s="93" t="s">
        <v>63</v>
      </c>
      <c r="B44" s="94"/>
      <c r="C44" s="95">
        <f>+C43</f>
        <v>2000</v>
      </c>
      <c r="D44" s="95">
        <f>+D43</f>
        <v>0</v>
      </c>
    </row>
    <row r="45" spans="1:4" ht="21">
      <c r="A45" s="133" t="s">
        <v>142</v>
      </c>
      <c r="B45" s="89"/>
      <c r="C45" s="90"/>
      <c r="D45" s="141"/>
    </row>
    <row r="46" spans="1:4" ht="21">
      <c r="A46" s="133" t="s">
        <v>143</v>
      </c>
      <c r="B46" s="89"/>
      <c r="C46" s="90"/>
      <c r="D46" s="132"/>
    </row>
    <row r="47" spans="1:4" ht="21">
      <c r="A47" s="88" t="s">
        <v>212</v>
      </c>
      <c r="B47" s="89" t="s">
        <v>255</v>
      </c>
      <c r="C47" s="90">
        <v>15000000</v>
      </c>
      <c r="D47" s="132">
        <v>5805398</v>
      </c>
    </row>
    <row r="48" spans="1:4" ht="21">
      <c r="A48" s="93" t="s">
        <v>63</v>
      </c>
      <c r="B48" s="94"/>
      <c r="C48" s="95">
        <f>SUM(C47:C47)</f>
        <v>15000000</v>
      </c>
      <c r="D48" s="134">
        <f>SUM(D47:D47)</f>
        <v>5805398</v>
      </c>
    </row>
    <row r="49" spans="1:4" ht="21">
      <c r="A49" s="93" t="s">
        <v>262</v>
      </c>
      <c r="B49" s="94"/>
      <c r="C49" s="95">
        <f>+C22+C33+C37+C41+C48+C44</f>
        <v>54600000</v>
      </c>
      <c r="D49" s="95">
        <f>+D22+D33+D37+D41+D48+D44</f>
        <v>10985224.39</v>
      </c>
    </row>
    <row r="50" spans="1:4" ht="32.25" customHeight="1">
      <c r="A50" s="142" t="s">
        <v>260</v>
      </c>
      <c r="B50" s="89"/>
      <c r="C50" s="90"/>
      <c r="D50" s="132"/>
    </row>
    <row r="51" spans="1:4" ht="21">
      <c r="A51" s="143" t="s">
        <v>261</v>
      </c>
      <c r="B51" s="89"/>
      <c r="C51" s="90"/>
      <c r="D51" s="132"/>
    </row>
    <row r="52" spans="1:4" ht="21">
      <c r="A52" s="114" t="s">
        <v>270</v>
      </c>
      <c r="B52" s="89" t="s">
        <v>256</v>
      </c>
      <c r="C52" s="90">
        <v>0</v>
      </c>
      <c r="D52" s="132">
        <v>497500</v>
      </c>
    </row>
    <row r="53" spans="1:4" ht="21">
      <c r="A53" s="114" t="s">
        <v>269</v>
      </c>
      <c r="B53" s="89" t="s">
        <v>256</v>
      </c>
      <c r="C53" s="90">
        <v>0</v>
      </c>
      <c r="D53" s="132">
        <v>5188500</v>
      </c>
    </row>
    <row r="54" spans="1:4" ht="21">
      <c r="A54" s="114" t="s">
        <v>278</v>
      </c>
      <c r="B54" s="89" t="s">
        <v>256</v>
      </c>
      <c r="C54" s="90">
        <v>0</v>
      </c>
      <c r="D54" s="132">
        <v>51580</v>
      </c>
    </row>
    <row r="55" spans="1:4" ht="21">
      <c r="A55" s="114" t="s">
        <v>279</v>
      </c>
      <c r="B55" s="89" t="s">
        <v>256</v>
      </c>
      <c r="C55" s="90">
        <v>0</v>
      </c>
      <c r="D55" s="132">
        <v>20420</v>
      </c>
    </row>
    <row r="56" spans="1:4" ht="21">
      <c r="A56" s="114" t="s">
        <v>280</v>
      </c>
      <c r="B56" s="89" t="s">
        <v>256</v>
      </c>
      <c r="C56" s="90">
        <v>0</v>
      </c>
      <c r="D56" s="132">
        <v>2880</v>
      </c>
    </row>
    <row r="57" spans="1:4" ht="21">
      <c r="A57" s="114" t="s">
        <v>314</v>
      </c>
      <c r="B57" s="89" t="s">
        <v>256</v>
      </c>
      <c r="C57" s="90">
        <v>0</v>
      </c>
      <c r="D57" s="132"/>
    </row>
    <row r="58" spans="1:4" ht="21">
      <c r="A58" s="114" t="s">
        <v>315</v>
      </c>
      <c r="B58" s="89" t="s">
        <v>256</v>
      </c>
      <c r="C58" s="90">
        <v>0</v>
      </c>
      <c r="D58" s="132"/>
    </row>
    <row r="59" spans="1:4" ht="21">
      <c r="A59" s="114" t="s">
        <v>316</v>
      </c>
      <c r="B59" s="89" t="s">
        <v>256</v>
      </c>
      <c r="C59" s="90">
        <v>0</v>
      </c>
      <c r="D59" s="132"/>
    </row>
    <row r="60" spans="1:4" ht="21">
      <c r="A60" s="144" t="s">
        <v>317</v>
      </c>
      <c r="B60" s="89" t="s">
        <v>256</v>
      </c>
      <c r="C60" s="90">
        <v>0</v>
      </c>
      <c r="D60" s="132"/>
    </row>
    <row r="61" spans="1:4" ht="21">
      <c r="A61" s="93" t="s">
        <v>63</v>
      </c>
      <c r="B61" s="94"/>
      <c r="C61" s="95">
        <f>SUM(C52:C60)</f>
        <v>0</v>
      </c>
      <c r="D61" s="134">
        <f>SUM(D52:D60)</f>
        <v>5760880</v>
      </c>
    </row>
    <row r="62" spans="1:4" ht="21">
      <c r="A62" s="93" t="s">
        <v>7</v>
      </c>
      <c r="B62" s="145"/>
      <c r="C62" s="95">
        <f>SUM(C49+C61)</f>
        <v>54600000</v>
      </c>
      <c r="D62" s="95">
        <f>SUM(D49+D61)</f>
        <v>16746104.39</v>
      </c>
    </row>
  </sheetData>
  <sheetProtection/>
  <mergeCells count="3">
    <mergeCell ref="A1:D1"/>
    <mergeCell ref="A2:D2"/>
    <mergeCell ref="A3:D3"/>
  </mergeCells>
  <printOptions/>
  <pageMargins left="0.29" right="0.15748031496062992" top="0.73" bottom="0.38" header="0.2755905511811024" footer="0.15748031496062992"/>
  <pageSetup horizontalDpi="600" verticalDpi="600" orientation="portrait" paperSize="9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36.57421875" style="80" customWidth="1"/>
    <col min="2" max="4" width="15.28125" style="80" customWidth="1"/>
    <col min="5" max="16384" width="9.140625" style="80" customWidth="1"/>
  </cols>
  <sheetData>
    <row r="1" spans="1:4" ht="21">
      <c r="A1" s="201" t="s">
        <v>59</v>
      </c>
      <c r="B1" s="201"/>
      <c r="C1" s="201"/>
      <c r="D1" s="201"/>
    </row>
    <row r="2" spans="1:4" ht="21">
      <c r="A2" s="201" t="s">
        <v>144</v>
      </c>
      <c r="B2" s="201"/>
      <c r="C2" s="201"/>
      <c r="D2" s="201"/>
    </row>
    <row r="3" spans="1:4" ht="21">
      <c r="A3" s="201" t="s">
        <v>513</v>
      </c>
      <c r="B3" s="201"/>
      <c r="C3" s="201"/>
      <c r="D3" s="201"/>
    </row>
    <row r="4" spans="1:4" ht="21">
      <c r="A4" s="205" t="s">
        <v>273</v>
      </c>
      <c r="B4" s="205"/>
      <c r="C4" s="205"/>
      <c r="D4" s="205"/>
    </row>
    <row r="5" spans="1:4" ht="33.75" customHeight="1">
      <c r="A5" s="128" t="s">
        <v>0</v>
      </c>
      <c r="B5" s="128" t="s">
        <v>145</v>
      </c>
      <c r="C5" s="128" t="s">
        <v>146</v>
      </c>
      <c r="D5" s="128" t="s">
        <v>147</v>
      </c>
    </row>
    <row r="6" spans="1:4" ht="21">
      <c r="A6" s="146" t="s">
        <v>289</v>
      </c>
      <c r="B6" s="90"/>
      <c r="C6" s="90"/>
      <c r="D6" s="90"/>
    </row>
    <row r="7" spans="1:4" ht="21">
      <c r="A7" s="88" t="s">
        <v>19</v>
      </c>
      <c r="B7" s="90">
        <f>50702.96+28791.25+18873.64</f>
        <v>98367.84999999999</v>
      </c>
      <c r="C7" s="90">
        <f>50702.96+28791.25</f>
        <v>79494.20999999999</v>
      </c>
      <c r="D7" s="90">
        <f>SUM(B7-C7)</f>
        <v>18873.64</v>
      </c>
    </row>
    <row r="8" spans="1:4" ht="21">
      <c r="A8" s="88" t="s">
        <v>155</v>
      </c>
      <c r="B8" s="90">
        <f>1037549+83550+9656.5</f>
        <v>1130755.5</v>
      </c>
      <c r="C8" s="90">
        <v>97500</v>
      </c>
      <c r="D8" s="90">
        <f>SUM(B8-C8)</f>
        <v>1033255.5</v>
      </c>
    </row>
    <row r="9" spans="1:4" ht="21">
      <c r="A9" s="88" t="s">
        <v>5</v>
      </c>
      <c r="B9" s="90">
        <f>15646.85+144.2+15.1</f>
        <v>15806.150000000001</v>
      </c>
      <c r="C9" s="90">
        <v>15646.85</v>
      </c>
      <c r="D9" s="90">
        <f>SUM(B9-C9)</f>
        <v>159.3000000000011</v>
      </c>
    </row>
    <row r="10" spans="1:4" ht="21">
      <c r="A10" s="88" t="s">
        <v>6</v>
      </c>
      <c r="B10" s="90">
        <f>18776.22+173.04+18.12</f>
        <v>18967.38</v>
      </c>
      <c r="C10" s="90">
        <v>18776.22</v>
      </c>
      <c r="D10" s="90">
        <f>SUM(B10-C10)</f>
        <v>191.15999999999985</v>
      </c>
    </row>
    <row r="11" spans="1:4" ht="21">
      <c r="A11" s="88"/>
      <c r="B11" s="90"/>
      <c r="C11" s="90"/>
      <c r="D11" s="90"/>
    </row>
    <row r="12" spans="1:4" ht="21">
      <c r="A12" s="92"/>
      <c r="B12" s="102"/>
      <c r="C12" s="102"/>
      <c r="D12" s="102"/>
    </row>
    <row r="13" spans="1:4" ht="21.75" thickBot="1">
      <c r="A13" s="147" t="s">
        <v>63</v>
      </c>
      <c r="B13" s="148">
        <f>SUM(B6:B12)</f>
        <v>1263896.88</v>
      </c>
      <c r="C13" s="148">
        <f>SUM(C6:C12)</f>
        <v>211417.28</v>
      </c>
      <c r="D13" s="148">
        <f>SUM(D6:D12)</f>
        <v>1052479.5999999999</v>
      </c>
    </row>
    <row r="14" ht="21.75" thickTop="1"/>
  </sheetData>
  <sheetProtection/>
  <mergeCells count="4">
    <mergeCell ref="A1:D1"/>
    <mergeCell ref="A2:D2"/>
    <mergeCell ref="A4:D4"/>
    <mergeCell ref="A3:D3"/>
  </mergeCells>
  <printOptions/>
  <pageMargins left="1.0236220472440944" right="0.5118110236220472" top="1.220472440944882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A3" sqref="A3:C3"/>
    </sheetView>
  </sheetViews>
  <sheetFormatPr defaultColWidth="9.140625" defaultRowHeight="21.75"/>
  <cols>
    <col min="1" max="1" width="12.28125" style="80" customWidth="1"/>
    <col min="2" max="2" width="61.8515625" style="80" customWidth="1"/>
    <col min="3" max="3" width="16.28125" style="80" customWidth="1"/>
    <col min="4" max="4" width="11.28125" style="80" bestFit="1" customWidth="1"/>
    <col min="5" max="16384" width="9.140625" style="80" customWidth="1"/>
  </cols>
  <sheetData>
    <row r="1" spans="1:3" ht="21">
      <c r="A1" s="201" t="s">
        <v>59</v>
      </c>
      <c r="B1" s="201"/>
      <c r="C1" s="201"/>
    </row>
    <row r="2" spans="1:3" ht="21">
      <c r="A2" s="201" t="s">
        <v>144</v>
      </c>
      <c r="B2" s="201"/>
      <c r="C2" s="201"/>
    </row>
    <row r="3" spans="1:3" ht="21">
      <c r="A3" s="201" t="s">
        <v>514</v>
      </c>
      <c r="B3" s="201"/>
      <c r="C3" s="201"/>
    </row>
    <row r="4" spans="1:3" ht="21">
      <c r="A4" s="81" t="s">
        <v>161</v>
      </c>
      <c r="B4" s="82"/>
      <c r="C4" s="82"/>
    </row>
    <row r="5" spans="1:3" ht="21">
      <c r="A5" s="83" t="s">
        <v>444</v>
      </c>
      <c r="C5" s="84"/>
    </row>
    <row r="6" spans="1:3" ht="21">
      <c r="A6" s="83"/>
      <c r="B6" s="2" t="s">
        <v>208</v>
      </c>
      <c r="C6" s="1">
        <v>28597</v>
      </c>
    </row>
    <row r="7" spans="1:3" ht="21.75" thickBot="1">
      <c r="A7" s="83"/>
      <c r="B7" s="85" t="s">
        <v>7</v>
      </c>
      <c r="C7" s="86">
        <f>SUM(C6:C6)</f>
        <v>28597</v>
      </c>
    </row>
    <row r="8" spans="1:3" ht="21.75" thickTop="1">
      <c r="A8" s="83"/>
      <c r="C8" s="84"/>
    </row>
    <row r="9" spans="1:3" ht="21">
      <c r="A9" s="83"/>
      <c r="C9" s="84"/>
    </row>
    <row r="10" spans="1:3" ht="21">
      <c r="A10" s="83"/>
      <c r="C10" s="84"/>
    </row>
    <row r="11" spans="1:3" ht="21">
      <c r="A11" s="83"/>
      <c r="C11" s="84"/>
    </row>
    <row r="12" spans="1:3" ht="21">
      <c r="A12" s="83"/>
      <c r="C12" s="84"/>
    </row>
    <row r="13" spans="1:3" ht="21">
      <c r="A13" s="83"/>
      <c r="C13" s="84"/>
    </row>
    <row r="14" spans="1:3" ht="21">
      <c r="A14" s="83"/>
      <c r="C14" s="84"/>
    </row>
  </sheetData>
  <sheetProtection/>
  <mergeCells count="3">
    <mergeCell ref="A1:C1"/>
    <mergeCell ref="A2:C2"/>
    <mergeCell ref="A3:C3"/>
  </mergeCells>
  <printOptions/>
  <pageMargins left="0.94" right="0.63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showGridLines="0" zoomScalePageLayoutView="0" workbookViewId="0" topLeftCell="A1">
      <selection activeCell="B3" sqref="B3:C3"/>
    </sheetView>
  </sheetViews>
  <sheetFormatPr defaultColWidth="9.140625" defaultRowHeight="21.75"/>
  <cols>
    <col min="1" max="1" width="7.140625" style="80" customWidth="1"/>
    <col min="2" max="2" width="89.28125" style="80" customWidth="1"/>
    <col min="3" max="3" width="15.8515625" style="80" bestFit="1" customWidth="1"/>
    <col min="4" max="4" width="22.57421875" style="2" bestFit="1" customWidth="1"/>
    <col min="5" max="5" width="14.140625" style="80" bestFit="1" customWidth="1"/>
    <col min="6" max="16384" width="9.140625" style="80" customWidth="1"/>
  </cols>
  <sheetData>
    <row r="1" spans="2:4" ht="21">
      <c r="B1" s="201" t="s">
        <v>59</v>
      </c>
      <c r="C1" s="201"/>
      <c r="D1" s="85"/>
    </row>
    <row r="2" spans="2:4" ht="21">
      <c r="B2" s="201" t="s">
        <v>144</v>
      </c>
      <c r="C2" s="201"/>
      <c r="D2" s="85"/>
    </row>
    <row r="3" spans="2:4" ht="21">
      <c r="B3" s="201" t="s">
        <v>515</v>
      </c>
      <c r="C3" s="201"/>
      <c r="D3" s="85"/>
    </row>
    <row r="4" spans="2:4" ht="21">
      <c r="B4" s="81" t="s">
        <v>482</v>
      </c>
      <c r="C4" s="82"/>
      <c r="D4" s="183"/>
    </row>
    <row r="5" ht="21">
      <c r="B5" s="83" t="s">
        <v>444</v>
      </c>
    </row>
    <row r="6" spans="1:8" ht="21">
      <c r="A6" s="105" t="s">
        <v>508</v>
      </c>
      <c r="B6" s="105" t="s">
        <v>0</v>
      </c>
      <c r="C6" s="105" t="s">
        <v>509</v>
      </c>
      <c r="D6" s="85"/>
      <c r="E6" s="2"/>
      <c r="F6" s="2"/>
      <c r="G6" s="2"/>
      <c r="H6" s="2"/>
    </row>
    <row r="7" spans="1:8" ht="21">
      <c r="A7" s="178">
        <v>1</v>
      </c>
      <c r="B7" s="181" t="s">
        <v>483</v>
      </c>
      <c r="C7" s="209">
        <f>48300+30576.45</f>
        <v>78876.45</v>
      </c>
      <c r="D7" s="187"/>
      <c r="E7" s="238"/>
      <c r="F7" s="2"/>
      <c r="G7" s="2"/>
      <c r="H7" s="2"/>
    </row>
    <row r="8" spans="1:8" ht="21">
      <c r="A8" s="178">
        <v>2</v>
      </c>
      <c r="B8" s="181" t="s">
        <v>484</v>
      </c>
      <c r="C8" s="210"/>
      <c r="D8" s="187"/>
      <c r="E8" s="238"/>
      <c r="F8" s="2"/>
      <c r="G8" s="2"/>
      <c r="H8" s="2"/>
    </row>
    <row r="9" spans="1:8" ht="21">
      <c r="A9" s="178">
        <v>3</v>
      </c>
      <c r="B9" s="181" t="s">
        <v>485</v>
      </c>
      <c r="C9" s="210"/>
      <c r="D9" s="186"/>
      <c r="E9" s="238"/>
      <c r="F9" s="2"/>
      <c r="G9" s="2"/>
      <c r="H9" s="2"/>
    </row>
    <row r="10" spans="1:8" ht="21">
      <c r="A10" s="178">
        <v>4</v>
      </c>
      <c r="B10" s="181" t="s">
        <v>486</v>
      </c>
      <c r="C10" s="210"/>
      <c r="D10" s="186"/>
      <c r="E10" s="238"/>
      <c r="F10" s="2"/>
      <c r="G10" s="2"/>
      <c r="H10" s="2"/>
    </row>
    <row r="11" spans="1:8" ht="21">
      <c r="A11" s="178">
        <v>5</v>
      </c>
      <c r="B11" s="181" t="s">
        <v>487</v>
      </c>
      <c r="C11" s="210"/>
      <c r="D11" s="186"/>
      <c r="E11" s="238"/>
      <c r="F11" s="2"/>
      <c r="G11" s="2"/>
      <c r="H11" s="2"/>
    </row>
    <row r="12" spans="1:8" ht="21">
      <c r="A12" s="178">
        <v>6</v>
      </c>
      <c r="B12" s="181" t="s">
        <v>488</v>
      </c>
      <c r="C12" s="211"/>
      <c r="D12" s="186"/>
      <c r="E12" s="238"/>
      <c r="F12" s="2"/>
      <c r="G12" s="2"/>
      <c r="H12" s="2"/>
    </row>
    <row r="13" spans="1:8" ht="21">
      <c r="A13" s="178">
        <v>7</v>
      </c>
      <c r="B13" s="181" t="s">
        <v>489</v>
      </c>
      <c r="C13" s="206">
        <v>235000</v>
      </c>
      <c r="D13" s="184"/>
      <c r="E13" s="2"/>
      <c r="F13" s="2"/>
      <c r="G13" s="2"/>
      <c r="H13" s="2"/>
    </row>
    <row r="14" spans="1:8" ht="21">
      <c r="A14" s="178">
        <v>8</v>
      </c>
      <c r="B14" s="181" t="s">
        <v>490</v>
      </c>
      <c r="C14" s="207"/>
      <c r="D14" s="184"/>
      <c r="E14" s="2"/>
      <c r="F14" s="2"/>
      <c r="G14" s="2"/>
      <c r="H14" s="2"/>
    </row>
    <row r="15" spans="1:4" ht="21">
      <c r="A15" s="178">
        <v>9</v>
      </c>
      <c r="B15" s="181" t="s">
        <v>491</v>
      </c>
      <c r="C15" s="207"/>
      <c r="D15" s="184"/>
    </row>
    <row r="16" spans="1:4" ht="21">
      <c r="A16" s="178">
        <v>10</v>
      </c>
      <c r="B16" s="181" t="s">
        <v>492</v>
      </c>
      <c r="C16" s="208"/>
      <c r="D16" s="184"/>
    </row>
    <row r="17" spans="1:4" ht="21">
      <c r="A17" s="178">
        <v>11</v>
      </c>
      <c r="B17" s="181" t="s">
        <v>493</v>
      </c>
      <c r="C17" s="180">
        <v>732646.88</v>
      </c>
      <c r="D17" s="184"/>
    </row>
    <row r="18" spans="1:4" ht="21">
      <c r="A18" s="178">
        <v>12</v>
      </c>
      <c r="B18" s="181" t="s">
        <v>494</v>
      </c>
      <c r="C18" s="180">
        <v>74425.8</v>
      </c>
      <c r="D18" s="184"/>
    </row>
    <row r="19" spans="1:4" ht="21">
      <c r="A19" s="178">
        <v>13</v>
      </c>
      <c r="B19" s="181" t="s">
        <v>495</v>
      </c>
      <c r="C19" s="180">
        <v>44958.16</v>
      </c>
      <c r="D19" s="184"/>
    </row>
    <row r="20" spans="1:4" ht="21">
      <c r="A20" s="178">
        <v>14</v>
      </c>
      <c r="B20" s="181" t="s">
        <v>496</v>
      </c>
      <c r="C20" s="180">
        <v>29947.2</v>
      </c>
      <c r="D20" s="184"/>
    </row>
    <row r="21" spans="1:4" ht="21">
      <c r="A21" s="178">
        <v>15</v>
      </c>
      <c r="B21" s="176" t="s">
        <v>457</v>
      </c>
      <c r="C21" s="177">
        <v>30000</v>
      </c>
      <c r="D21" s="185"/>
    </row>
    <row r="22" spans="1:4" ht="44.25" customHeight="1">
      <c r="A22" s="178">
        <v>16</v>
      </c>
      <c r="B22" s="182" t="s">
        <v>458</v>
      </c>
      <c r="C22" s="177">
        <v>250000</v>
      </c>
      <c r="D22" s="185"/>
    </row>
    <row r="23" spans="1:4" ht="21">
      <c r="A23" s="178">
        <v>17</v>
      </c>
      <c r="B23" s="176" t="s">
        <v>459</v>
      </c>
      <c r="C23" s="177">
        <v>20000</v>
      </c>
      <c r="D23" s="185"/>
    </row>
    <row r="24" spans="1:4" ht="21">
      <c r="A24" s="178">
        <v>18</v>
      </c>
      <c r="B24" s="176" t="s">
        <v>460</v>
      </c>
      <c r="C24" s="177">
        <v>15000</v>
      </c>
      <c r="D24" s="185"/>
    </row>
    <row r="25" spans="1:4" ht="21">
      <c r="A25" s="178">
        <v>19</v>
      </c>
      <c r="B25" s="176" t="s">
        <v>461</v>
      </c>
      <c r="C25" s="177">
        <v>15000</v>
      </c>
      <c r="D25" s="185"/>
    </row>
    <row r="26" spans="1:4" ht="21">
      <c r="A26" s="178">
        <v>20</v>
      </c>
      <c r="B26" s="176" t="s">
        <v>462</v>
      </c>
      <c r="C26" s="177">
        <v>20000</v>
      </c>
      <c r="D26" s="185"/>
    </row>
    <row r="27" spans="1:4" ht="21">
      <c r="A27" s="178">
        <v>21</v>
      </c>
      <c r="B27" s="176" t="s">
        <v>463</v>
      </c>
      <c r="C27" s="177">
        <v>15000</v>
      </c>
      <c r="D27" s="185"/>
    </row>
    <row r="28" spans="1:4" ht="21">
      <c r="A28" s="178">
        <v>22</v>
      </c>
      <c r="B28" s="176" t="s">
        <v>464</v>
      </c>
      <c r="C28" s="177">
        <v>120000</v>
      </c>
      <c r="D28" s="185"/>
    </row>
    <row r="29" spans="1:4" ht="21">
      <c r="A29" s="178">
        <v>23</v>
      </c>
      <c r="B29" s="176" t="s">
        <v>465</v>
      </c>
      <c r="C29" s="177">
        <v>50000</v>
      </c>
      <c r="D29" s="185"/>
    </row>
    <row r="30" spans="1:4" ht="21">
      <c r="A30" s="178">
        <v>24</v>
      </c>
      <c r="B30" s="176" t="s">
        <v>466</v>
      </c>
      <c r="C30" s="177">
        <v>150000</v>
      </c>
      <c r="D30" s="185"/>
    </row>
    <row r="31" spans="1:4" ht="21">
      <c r="A31" s="178">
        <v>25</v>
      </c>
      <c r="B31" s="176" t="s">
        <v>467</v>
      </c>
      <c r="C31" s="177">
        <v>15000</v>
      </c>
      <c r="D31" s="185"/>
    </row>
    <row r="32" spans="1:4" ht="21">
      <c r="A32" s="178">
        <v>26</v>
      </c>
      <c r="B32" s="176" t="s">
        <v>468</v>
      </c>
      <c r="C32" s="177">
        <v>30000</v>
      </c>
      <c r="D32" s="185"/>
    </row>
    <row r="33" spans="1:4" ht="21">
      <c r="A33" s="178">
        <v>27</v>
      </c>
      <c r="B33" s="176" t="s">
        <v>469</v>
      </c>
      <c r="C33" s="177">
        <v>30000</v>
      </c>
      <c r="D33" s="185"/>
    </row>
    <row r="34" spans="1:4" ht="21">
      <c r="A34" s="178">
        <v>28</v>
      </c>
      <c r="B34" s="176" t="s">
        <v>470</v>
      </c>
      <c r="C34" s="177">
        <v>50000</v>
      </c>
      <c r="D34" s="185"/>
    </row>
    <row r="35" spans="1:4" ht="21">
      <c r="A35" s="178">
        <v>29</v>
      </c>
      <c r="B35" s="176" t="s">
        <v>471</v>
      </c>
      <c r="C35" s="177">
        <v>15000</v>
      </c>
      <c r="D35" s="185"/>
    </row>
    <row r="36" spans="1:4" ht="21">
      <c r="A36" s="178">
        <v>30</v>
      </c>
      <c r="B36" s="176" t="s">
        <v>472</v>
      </c>
      <c r="C36" s="177">
        <v>40000</v>
      </c>
      <c r="D36" s="185"/>
    </row>
    <row r="37" spans="1:4" ht="21">
      <c r="A37" s="178">
        <v>31</v>
      </c>
      <c r="B37" s="176" t="s">
        <v>473</v>
      </c>
      <c r="C37" s="177">
        <v>30000</v>
      </c>
      <c r="D37" s="185"/>
    </row>
    <row r="38" spans="1:4" ht="21">
      <c r="A38" s="178">
        <v>32</v>
      </c>
      <c r="B38" s="176" t="s">
        <v>474</v>
      </c>
      <c r="C38" s="177">
        <v>45000</v>
      </c>
      <c r="D38" s="185"/>
    </row>
    <row r="39" spans="1:4" ht="21">
      <c r="A39" s="178">
        <v>33</v>
      </c>
      <c r="B39" s="176" t="s">
        <v>475</v>
      </c>
      <c r="C39" s="177">
        <v>45000</v>
      </c>
      <c r="D39" s="185"/>
    </row>
    <row r="40" spans="1:4" ht="21">
      <c r="A40" s="178">
        <v>34</v>
      </c>
      <c r="B40" s="176" t="s">
        <v>476</v>
      </c>
      <c r="C40" s="177">
        <v>45000</v>
      </c>
      <c r="D40" s="185"/>
    </row>
    <row r="41" spans="1:4" ht="21">
      <c r="A41" s="178">
        <v>35</v>
      </c>
      <c r="B41" s="176" t="s">
        <v>477</v>
      </c>
      <c r="C41" s="177">
        <v>200000</v>
      </c>
      <c r="D41" s="185"/>
    </row>
    <row r="42" spans="1:4" ht="21">
      <c r="A42" s="178">
        <v>36</v>
      </c>
      <c r="B42" s="176" t="s">
        <v>478</v>
      </c>
      <c r="C42" s="177">
        <v>16000</v>
      </c>
      <c r="D42" s="185"/>
    </row>
    <row r="43" spans="1:7" ht="21">
      <c r="A43" s="178">
        <v>37</v>
      </c>
      <c r="B43" s="176" t="s">
        <v>479</v>
      </c>
      <c r="C43" s="177">
        <v>50000</v>
      </c>
      <c r="D43" s="185"/>
      <c r="E43" s="2"/>
      <c r="F43" s="2"/>
      <c r="G43" s="2"/>
    </row>
    <row r="44" spans="1:7" ht="21">
      <c r="A44" s="178">
        <v>38</v>
      </c>
      <c r="B44" s="176" t="s">
        <v>480</v>
      </c>
      <c r="C44" s="177">
        <v>150000</v>
      </c>
      <c r="D44" s="185"/>
      <c r="E44" s="2"/>
      <c r="F44" s="2"/>
      <c r="G44" s="2"/>
    </row>
    <row r="45" spans="1:7" ht="21">
      <c r="A45" s="178">
        <v>39</v>
      </c>
      <c r="B45" s="176" t="s">
        <v>497</v>
      </c>
      <c r="C45" s="206">
        <v>69300</v>
      </c>
      <c r="E45" s="238"/>
      <c r="F45" s="2"/>
      <c r="G45" s="2"/>
    </row>
    <row r="46" spans="1:7" ht="21">
      <c r="A46" s="178">
        <v>40</v>
      </c>
      <c r="B46" s="176" t="s">
        <v>498</v>
      </c>
      <c r="C46" s="207"/>
      <c r="E46" s="238"/>
      <c r="F46" s="2"/>
      <c r="G46" s="2"/>
    </row>
    <row r="47" spans="1:7" ht="21">
      <c r="A47" s="178">
        <v>41</v>
      </c>
      <c r="B47" s="176" t="s">
        <v>499</v>
      </c>
      <c r="C47" s="207"/>
      <c r="D47" s="184"/>
      <c r="E47" s="2"/>
      <c r="F47" s="2"/>
      <c r="G47" s="2"/>
    </row>
    <row r="48" spans="1:7" ht="21">
      <c r="A48" s="178">
        <v>42</v>
      </c>
      <c r="B48" s="176" t="s">
        <v>500</v>
      </c>
      <c r="C48" s="207"/>
      <c r="D48" s="184"/>
      <c r="E48" s="2"/>
      <c r="F48" s="2"/>
      <c r="G48" s="2"/>
    </row>
    <row r="49" spans="1:7" ht="21">
      <c r="A49" s="178">
        <v>43</v>
      </c>
      <c r="B49" s="176" t="s">
        <v>501</v>
      </c>
      <c r="C49" s="207"/>
      <c r="D49" s="184"/>
      <c r="E49" s="2"/>
      <c r="F49" s="2"/>
      <c r="G49" s="2"/>
    </row>
    <row r="50" spans="1:7" ht="21">
      <c r="A50" s="178">
        <v>44</v>
      </c>
      <c r="B50" s="176" t="s">
        <v>502</v>
      </c>
      <c r="C50" s="208"/>
      <c r="D50" s="184"/>
      <c r="E50" s="2"/>
      <c r="F50" s="2"/>
      <c r="G50" s="2"/>
    </row>
    <row r="51" spans="1:7" ht="21">
      <c r="A51" s="178">
        <v>45</v>
      </c>
      <c r="B51" s="176" t="s">
        <v>503</v>
      </c>
      <c r="C51" s="206">
        <v>23504</v>
      </c>
      <c r="D51" s="184"/>
      <c r="E51" s="2"/>
      <c r="F51" s="2"/>
      <c r="G51" s="2"/>
    </row>
    <row r="52" spans="1:7" ht="21">
      <c r="A52" s="178">
        <v>46</v>
      </c>
      <c r="B52" s="176" t="s">
        <v>504</v>
      </c>
      <c r="C52" s="207"/>
      <c r="D52" s="184"/>
      <c r="E52" s="2"/>
      <c r="F52" s="2"/>
      <c r="G52" s="2"/>
    </row>
    <row r="53" spans="1:7" ht="21">
      <c r="A53" s="178">
        <v>47</v>
      </c>
      <c r="B53" s="176" t="s">
        <v>505</v>
      </c>
      <c r="C53" s="207"/>
      <c r="E53" s="185"/>
      <c r="F53" s="2"/>
      <c r="G53" s="2"/>
    </row>
    <row r="54" spans="1:7" ht="21">
      <c r="A54" s="178">
        <v>48</v>
      </c>
      <c r="B54" s="176" t="s">
        <v>506</v>
      </c>
      <c r="C54" s="207"/>
      <c r="D54" s="184"/>
      <c r="E54" s="2"/>
      <c r="F54" s="2"/>
      <c r="G54" s="2"/>
    </row>
    <row r="55" spans="1:7" ht="21">
      <c r="A55" s="178">
        <v>49</v>
      </c>
      <c r="B55" s="176" t="s">
        <v>507</v>
      </c>
      <c r="C55" s="208"/>
      <c r="D55" s="184"/>
      <c r="E55" s="2"/>
      <c r="F55" s="2"/>
      <c r="G55" s="2"/>
    </row>
    <row r="56" spans="1:7" ht="21">
      <c r="A56" s="204" t="s">
        <v>7</v>
      </c>
      <c r="B56" s="204"/>
      <c r="C56" s="179">
        <f>SUM(C7:C55)</f>
        <v>2734658.49</v>
      </c>
      <c r="D56" s="184"/>
      <c r="E56" s="2"/>
      <c r="F56" s="2"/>
      <c r="G56" s="2"/>
    </row>
    <row r="57" spans="4:7" ht="21">
      <c r="D57" s="184"/>
      <c r="E57" s="2"/>
      <c r="F57" s="2"/>
      <c r="G57" s="2"/>
    </row>
    <row r="58" spans="4:7" ht="21">
      <c r="D58" s="184"/>
      <c r="E58" s="2"/>
      <c r="F58" s="2"/>
      <c r="G58" s="2"/>
    </row>
    <row r="59" spans="4:7" ht="23.25" customHeight="1">
      <c r="D59" s="121"/>
      <c r="E59" s="100"/>
      <c r="F59" s="2"/>
      <c r="G59" s="2"/>
    </row>
    <row r="60" spans="5:7" ht="21">
      <c r="E60" s="2"/>
      <c r="F60" s="2"/>
      <c r="G60" s="2"/>
    </row>
    <row r="61" spans="5:7" ht="21">
      <c r="E61" s="2"/>
      <c r="F61" s="2"/>
      <c r="G61" s="2"/>
    </row>
    <row r="62" spans="5:7" ht="21">
      <c r="E62" s="2"/>
      <c r="F62" s="2"/>
      <c r="G62" s="2"/>
    </row>
    <row r="63" spans="5:7" ht="21">
      <c r="E63" s="2"/>
      <c r="F63" s="2"/>
      <c r="G63" s="2"/>
    </row>
    <row r="64" spans="5:7" ht="21">
      <c r="E64" s="2"/>
      <c r="F64" s="2"/>
      <c r="G64" s="2"/>
    </row>
    <row r="65" spans="5:7" ht="21">
      <c r="E65" s="2"/>
      <c r="F65" s="2"/>
      <c r="G65" s="2"/>
    </row>
    <row r="66" spans="5:7" ht="21">
      <c r="E66" s="2"/>
      <c r="F66" s="2"/>
      <c r="G66" s="2"/>
    </row>
    <row r="67" spans="5:7" ht="21">
      <c r="E67" s="2"/>
      <c r="F67" s="2"/>
      <c r="G67" s="2"/>
    </row>
    <row r="68" spans="5:7" ht="21">
      <c r="E68" s="2"/>
      <c r="F68" s="2"/>
      <c r="G68" s="2"/>
    </row>
    <row r="69" spans="5:7" ht="21">
      <c r="E69" s="2"/>
      <c r="F69" s="2"/>
      <c r="G69" s="2"/>
    </row>
    <row r="70" spans="5:7" ht="21">
      <c r="E70" s="2"/>
      <c r="F70" s="2"/>
      <c r="G70" s="2"/>
    </row>
    <row r="71" spans="5:7" ht="21">
      <c r="E71" s="2"/>
      <c r="F71" s="2"/>
      <c r="G71" s="2"/>
    </row>
    <row r="72" spans="5:7" ht="21">
      <c r="E72" s="2"/>
      <c r="F72" s="2"/>
      <c r="G72" s="2"/>
    </row>
    <row r="73" spans="5:7" ht="21">
      <c r="E73" s="2"/>
      <c r="F73" s="2"/>
      <c r="G73" s="2"/>
    </row>
    <row r="74" spans="5:7" ht="21">
      <c r="E74" s="2"/>
      <c r="F74" s="2"/>
      <c r="G74" s="2"/>
    </row>
    <row r="75" spans="5:7" ht="21">
      <c r="E75" s="2"/>
      <c r="F75" s="2"/>
      <c r="G75" s="2"/>
    </row>
    <row r="76" spans="5:7" ht="21">
      <c r="E76" s="2"/>
      <c r="F76" s="2"/>
      <c r="G76" s="2"/>
    </row>
    <row r="77" spans="5:7" ht="21">
      <c r="E77" s="2"/>
      <c r="F77" s="2"/>
      <c r="G77" s="2"/>
    </row>
    <row r="78" spans="5:7" ht="21">
      <c r="E78" s="2"/>
      <c r="F78" s="2"/>
      <c r="G78" s="2"/>
    </row>
  </sheetData>
  <sheetProtection/>
  <mergeCells count="10">
    <mergeCell ref="A56:B56"/>
    <mergeCell ref="B1:C1"/>
    <mergeCell ref="B2:C2"/>
    <mergeCell ref="B3:C3"/>
    <mergeCell ref="E7:E12"/>
    <mergeCell ref="C13:C16"/>
    <mergeCell ref="E45:E46"/>
    <mergeCell ref="C7:C12"/>
    <mergeCell ref="C45:C50"/>
    <mergeCell ref="C51:C55"/>
  </mergeCells>
  <printOptions/>
  <pageMargins left="0.35433070866141736" right="0.1968503937007874" top="0.73" bottom="0.63" header="0.2362204724409449" footer="0.15748031496062992"/>
  <pageSetup horizontalDpi="600" verticalDpi="600" orientation="portrait" paperSize="9" scale="95" r:id="rId1"/>
  <headerFooter alignWithMargins="0">
    <oddHeader>&amp;Rหน้า : 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8"/>
  <sheetViews>
    <sheetView showGridLines="0" zoomScalePageLayoutView="0" workbookViewId="0" topLeftCell="A1">
      <selection activeCell="A5" sqref="A5:E5"/>
    </sheetView>
  </sheetViews>
  <sheetFormatPr defaultColWidth="9.140625" defaultRowHeight="21.75"/>
  <cols>
    <col min="1" max="1" width="17.7109375" style="80" customWidth="1"/>
    <col min="2" max="2" width="18.00390625" style="80" customWidth="1"/>
    <col min="3" max="3" width="55.28125" style="80" customWidth="1"/>
    <col min="4" max="4" width="9.00390625" style="80" customWidth="1"/>
    <col min="5" max="5" width="18.421875" style="80" customWidth="1"/>
    <col min="6" max="6" width="15.421875" style="189" customWidth="1"/>
    <col min="7" max="7" width="15.421875" style="198" customWidth="1"/>
    <col min="8" max="8" width="16.28125" style="80" customWidth="1"/>
    <col min="9" max="9" width="11.28125" style="84" customWidth="1"/>
    <col min="10" max="41" width="9.57421875" style="80" customWidth="1"/>
    <col min="42" max="16384" width="9.140625" style="80" customWidth="1"/>
  </cols>
  <sheetData>
    <row r="1" spans="1:7" ht="24">
      <c r="A1" s="149" t="s">
        <v>66</v>
      </c>
      <c r="B1" s="149"/>
      <c r="C1" s="149"/>
      <c r="D1" s="149"/>
      <c r="E1" s="149"/>
      <c r="F1" s="191"/>
      <c r="G1" s="191"/>
    </row>
    <row r="2" spans="1:7" ht="24">
      <c r="A2" s="149" t="s">
        <v>67</v>
      </c>
      <c r="B2" s="149"/>
      <c r="C2" s="149"/>
      <c r="D2" s="149"/>
      <c r="E2" s="149"/>
      <c r="F2" s="191"/>
      <c r="G2" s="191"/>
    </row>
    <row r="3" spans="2:7" ht="24">
      <c r="B3" s="149"/>
      <c r="C3" s="149"/>
      <c r="D3" s="213" t="s">
        <v>440</v>
      </c>
      <c r="E3" s="213"/>
      <c r="F3" s="191"/>
      <c r="G3" s="191"/>
    </row>
    <row r="4" spans="1:7" ht="24">
      <c r="A4" s="201" t="s">
        <v>68</v>
      </c>
      <c r="B4" s="201"/>
      <c r="C4" s="201"/>
      <c r="D4" s="201"/>
      <c r="E4" s="201"/>
      <c r="F4" s="191"/>
      <c r="G4" s="191"/>
    </row>
    <row r="5" spans="1:7" ht="24.75" thickBot="1">
      <c r="A5" s="202" t="s">
        <v>517</v>
      </c>
      <c r="B5" s="202"/>
      <c r="C5" s="202"/>
      <c r="D5" s="202"/>
      <c r="E5" s="202"/>
      <c r="F5" s="191"/>
      <c r="G5" s="191"/>
    </row>
    <row r="6" spans="1:7" ht="24.75" thickTop="1">
      <c r="A6" s="214" t="s">
        <v>69</v>
      </c>
      <c r="B6" s="214"/>
      <c r="C6" s="150" t="s">
        <v>0</v>
      </c>
      <c r="D6" s="150" t="s">
        <v>1</v>
      </c>
      <c r="E6" s="150" t="s">
        <v>70</v>
      </c>
      <c r="F6" s="191"/>
      <c r="G6" s="191"/>
    </row>
    <row r="7" spans="1:7" ht="24">
      <c r="A7" s="93" t="s">
        <v>71</v>
      </c>
      <c r="B7" s="93" t="s">
        <v>72</v>
      </c>
      <c r="C7" s="138"/>
      <c r="D7" s="93" t="s">
        <v>2</v>
      </c>
      <c r="E7" s="93" t="s">
        <v>72</v>
      </c>
      <c r="F7" s="191"/>
      <c r="G7" s="191"/>
    </row>
    <row r="8" spans="1:7" ht="24.75" thickBot="1">
      <c r="A8" s="147" t="s">
        <v>73</v>
      </c>
      <c r="B8" s="147" t="s">
        <v>73</v>
      </c>
      <c r="C8" s="151"/>
      <c r="D8" s="147"/>
      <c r="E8" s="147" t="s">
        <v>73</v>
      </c>
      <c r="F8" s="192"/>
      <c r="G8" s="192"/>
    </row>
    <row r="9" spans="1:7" ht="24.75" thickTop="1">
      <c r="A9" s="152"/>
      <c r="B9" s="152">
        <f>15716956.96+19613426.9+4397107.53+2162482.35+57529.16+14964005.31</f>
        <v>56911508.21</v>
      </c>
      <c r="C9" s="153" t="s">
        <v>74</v>
      </c>
      <c r="D9" s="154"/>
      <c r="E9" s="152">
        <v>51342679.19</v>
      </c>
      <c r="F9" s="192"/>
      <c r="G9" s="192"/>
    </row>
    <row r="10" spans="1:7" ht="24">
      <c r="A10" s="155"/>
      <c r="B10" s="155"/>
      <c r="C10" s="156" t="s">
        <v>75</v>
      </c>
      <c r="D10" s="135"/>
      <c r="E10" s="155"/>
      <c r="F10" s="191"/>
      <c r="G10" s="191"/>
    </row>
    <row r="11" spans="1:7" ht="24">
      <c r="A11" s="157">
        <v>38023000</v>
      </c>
      <c r="B11" s="158">
        <f>SUM(หมายเหตุ1!D22)</f>
        <v>4968703.89</v>
      </c>
      <c r="C11" s="159" t="s">
        <v>64</v>
      </c>
      <c r="D11" s="89" t="s">
        <v>76</v>
      </c>
      <c r="E11" s="158">
        <v>3095869.42</v>
      </c>
      <c r="F11" s="193"/>
      <c r="G11" s="191"/>
    </row>
    <row r="12" spans="1:7" ht="24">
      <c r="A12" s="157">
        <v>1018000</v>
      </c>
      <c r="B12" s="158">
        <f>SUM(หมายเหตุ1!D33)</f>
        <v>198672.5</v>
      </c>
      <c r="C12" s="159" t="s">
        <v>77</v>
      </c>
      <c r="D12" s="89" t="s">
        <v>78</v>
      </c>
      <c r="E12" s="158">
        <v>115113.5</v>
      </c>
      <c r="F12" s="193"/>
      <c r="G12" s="191"/>
    </row>
    <row r="13" spans="1:7" ht="24">
      <c r="A13" s="157">
        <v>300000</v>
      </c>
      <c r="B13" s="158">
        <f>SUM(หมายเหตุ1!D37)</f>
        <v>0</v>
      </c>
      <c r="C13" s="159" t="s">
        <v>65</v>
      </c>
      <c r="D13" s="89" t="s">
        <v>79</v>
      </c>
      <c r="E13" s="158">
        <v>0</v>
      </c>
      <c r="F13" s="193"/>
      <c r="G13" s="191"/>
    </row>
    <row r="14" spans="1:7" ht="24">
      <c r="A14" s="157">
        <v>257000</v>
      </c>
      <c r="B14" s="158">
        <f>SUM(หมายเหตุ1!D41)</f>
        <v>12450</v>
      </c>
      <c r="C14" s="159" t="s">
        <v>34</v>
      </c>
      <c r="D14" s="89" t="s">
        <v>46</v>
      </c>
      <c r="E14" s="158">
        <v>10750</v>
      </c>
      <c r="F14" s="193"/>
      <c r="G14" s="191"/>
    </row>
    <row r="15" spans="1:8" ht="24">
      <c r="A15" s="157">
        <v>2000</v>
      </c>
      <c r="B15" s="158">
        <f>SUM(หมายเหตุ1!D45)</f>
        <v>0</v>
      </c>
      <c r="C15" s="159" t="s">
        <v>293</v>
      </c>
      <c r="D15" s="89" t="s">
        <v>295</v>
      </c>
      <c r="E15" s="158">
        <v>0</v>
      </c>
      <c r="F15" s="193"/>
      <c r="G15" s="191"/>
      <c r="H15" s="91"/>
    </row>
    <row r="16" spans="1:8" ht="24">
      <c r="A16" s="157">
        <v>15000000</v>
      </c>
      <c r="B16" s="158">
        <f>+หมายเหตุ1!D47</f>
        <v>5805398</v>
      </c>
      <c r="C16" s="159" t="s">
        <v>124</v>
      </c>
      <c r="D16" s="89" t="s">
        <v>88</v>
      </c>
      <c r="E16" s="158">
        <v>5805398</v>
      </c>
      <c r="F16" s="193"/>
      <c r="G16" s="191"/>
      <c r="H16" s="91"/>
    </row>
    <row r="17" spans="1:8" ht="24.75" thickBot="1">
      <c r="A17" s="160">
        <f>SUM(A11:A16)</f>
        <v>54600000</v>
      </c>
      <c r="B17" s="161">
        <f>SUM(B11:B16)</f>
        <v>10985224.39</v>
      </c>
      <c r="C17" s="159"/>
      <c r="D17" s="89"/>
      <c r="E17" s="161">
        <f>SUM(E11:E16)</f>
        <v>9027130.92</v>
      </c>
      <c r="F17" s="193"/>
      <c r="G17" s="191"/>
      <c r="H17" s="91"/>
    </row>
    <row r="18" spans="1:8" ht="24.75" thickTop="1">
      <c r="A18" s="157"/>
      <c r="B18" s="155">
        <v>497500</v>
      </c>
      <c r="C18" s="133" t="s">
        <v>518</v>
      </c>
      <c r="D18" s="162" t="s">
        <v>256</v>
      </c>
      <c r="E18" s="155">
        <v>497500</v>
      </c>
      <c r="F18" s="193"/>
      <c r="G18" s="191"/>
      <c r="H18" s="91"/>
    </row>
    <row r="19" spans="1:8" ht="24">
      <c r="A19" s="157"/>
      <c r="B19" s="155">
        <v>5188500</v>
      </c>
      <c r="C19" s="133" t="s">
        <v>519</v>
      </c>
      <c r="D19" s="162" t="s">
        <v>256</v>
      </c>
      <c r="E19" s="155">
        <v>5188500</v>
      </c>
      <c r="F19" s="193"/>
      <c r="G19" s="191"/>
      <c r="H19" s="91"/>
    </row>
    <row r="20" spans="1:8" ht="24">
      <c r="A20" s="157"/>
      <c r="B20" s="155">
        <v>51580</v>
      </c>
      <c r="C20" s="99" t="s">
        <v>275</v>
      </c>
      <c r="D20" s="162" t="s">
        <v>256</v>
      </c>
      <c r="E20" s="155">
        <v>51580</v>
      </c>
      <c r="F20" s="193"/>
      <c r="G20" s="191"/>
      <c r="H20" s="91"/>
    </row>
    <row r="21" spans="1:8" ht="24">
      <c r="A21" s="157"/>
      <c r="B21" s="155">
        <v>20420</v>
      </c>
      <c r="C21" s="99" t="s">
        <v>276</v>
      </c>
      <c r="D21" s="162" t="s">
        <v>256</v>
      </c>
      <c r="E21" s="155">
        <v>20420</v>
      </c>
      <c r="F21" s="193"/>
      <c r="G21" s="191"/>
      <c r="H21" s="91"/>
    </row>
    <row r="22" spans="1:8" ht="24">
      <c r="A22" s="157"/>
      <c r="B22" s="155">
        <v>2880</v>
      </c>
      <c r="C22" s="99" t="s">
        <v>277</v>
      </c>
      <c r="D22" s="162" t="s">
        <v>256</v>
      </c>
      <c r="E22" s="155">
        <v>2880</v>
      </c>
      <c r="F22" s="193"/>
      <c r="G22" s="191"/>
      <c r="H22" s="91"/>
    </row>
    <row r="23" spans="1:7" ht="24">
      <c r="A23" s="157"/>
      <c r="B23" s="157">
        <v>29900</v>
      </c>
      <c r="C23" s="159" t="s">
        <v>21</v>
      </c>
      <c r="D23" s="89" t="s">
        <v>32</v>
      </c>
      <c r="E23" s="157">
        <v>29900</v>
      </c>
      <c r="F23" s="193"/>
      <c r="G23" s="191"/>
    </row>
    <row r="24" spans="1:7" ht="24">
      <c r="A24" s="157"/>
      <c r="B24" s="157"/>
      <c r="C24" s="88" t="s">
        <v>452</v>
      </c>
      <c r="D24" s="89" t="s">
        <v>33</v>
      </c>
      <c r="E24" s="164"/>
      <c r="F24" s="193"/>
      <c r="G24" s="191"/>
    </row>
    <row r="25" spans="1:7" ht="24">
      <c r="A25" s="157"/>
      <c r="B25" s="157">
        <f>1300+2288000</f>
        <v>2289300</v>
      </c>
      <c r="C25" s="88" t="s">
        <v>132</v>
      </c>
      <c r="D25" s="89" t="s">
        <v>131</v>
      </c>
      <c r="E25" s="157">
        <v>2288000</v>
      </c>
      <c r="F25" s="193"/>
      <c r="G25" s="191"/>
    </row>
    <row r="26" spans="1:7" ht="24">
      <c r="A26" s="157"/>
      <c r="B26" s="157">
        <f>1958093.47+14788010.92</f>
        <v>16746104.39</v>
      </c>
      <c r="C26" s="159" t="s">
        <v>121</v>
      </c>
      <c r="D26" s="89" t="s">
        <v>8</v>
      </c>
      <c r="E26" s="157">
        <v>14788010.92</v>
      </c>
      <c r="F26" s="193"/>
      <c r="G26" s="191"/>
    </row>
    <row r="27" spans="1:7" ht="24">
      <c r="A27" s="157"/>
      <c r="B27" s="157">
        <f>83550+9656.5</f>
        <v>93206.5</v>
      </c>
      <c r="C27" s="159" t="s">
        <v>155</v>
      </c>
      <c r="D27" s="89" t="s">
        <v>11</v>
      </c>
      <c r="E27" s="157">
        <v>9656.5</v>
      </c>
      <c r="F27" s="193"/>
      <c r="G27" s="191"/>
    </row>
    <row r="28" spans="1:7" ht="24">
      <c r="A28" s="157"/>
      <c r="B28" s="157">
        <f>28791.25+18873.64</f>
        <v>47664.89</v>
      </c>
      <c r="C28" s="159" t="s">
        <v>191</v>
      </c>
      <c r="D28" s="89" t="s">
        <v>31</v>
      </c>
      <c r="E28" s="157">
        <v>18873.64</v>
      </c>
      <c r="F28" s="193"/>
      <c r="G28" s="191"/>
    </row>
    <row r="29" spans="1:7" ht="24">
      <c r="A29" s="157"/>
      <c r="B29" s="157">
        <f>144.2+15.1</f>
        <v>159.29999999999998</v>
      </c>
      <c r="C29" s="159" t="s">
        <v>154</v>
      </c>
      <c r="D29" s="89" t="s">
        <v>9</v>
      </c>
      <c r="E29" s="157">
        <v>15.1</v>
      </c>
      <c r="F29" s="193"/>
      <c r="G29" s="191"/>
    </row>
    <row r="30" spans="1:8" ht="24">
      <c r="A30" s="157"/>
      <c r="B30" s="157">
        <f>173.04+18.12</f>
        <v>191.16</v>
      </c>
      <c r="C30" s="159" t="s">
        <v>156</v>
      </c>
      <c r="D30" s="89" t="s">
        <v>10</v>
      </c>
      <c r="E30" s="157">
        <v>18.12</v>
      </c>
      <c r="F30" s="193"/>
      <c r="G30" s="191"/>
      <c r="H30" s="91"/>
    </row>
    <row r="31" spans="1:8" ht="24">
      <c r="A31" s="157"/>
      <c r="B31" s="157"/>
      <c r="C31" s="159" t="s">
        <v>274</v>
      </c>
      <c r="D31" s="89"/>
      <c r="E31" s="157"/>
      <c r="F31" s="193"/>
      <c r="G31" s="191"/>
      <c r="H31" s="91"/>
    </row>
    <row r="32" spans="1:7" ht="24">
      <c r="A32" s="157"/>
      <c r="B32" s="157"/>
      <c r="C32" s="88" t="s">
        <v>62</v>
      </c>
      <c r="D32" s="89"/>
      <c r="E32" s="164"/>
      <c r="F32" s="193"/>
      <c r="G32" s="191"/>
    </row>
    <row r="33" spans="1:7" ht="24">
      <c r="A33" s="157"/>
      <c r="B33" s="215"/>
      <c r="C33" s="159"/>
      <c r="D33" s="89"/>
      <c r="E33" s="215"/>
      <c r="F33" s="193"/>
      <c r="G33" s="191"/>
    </row>
    <row r="34" spans="1:7" ht="24">
      <c r="A34" s="157"/>
      <c r="B34" s="216"/>
      <c r="C34" s="159"/>
      <c r="D34" s="89"/>
      <c r="E34" s="216"/>
      <c r="F34" s="193"/>
      <c r="G34" s="191"/>
    </row>
    <row r="35" spans="1:8" ht="24">
      <c r="A35" s="157"/>
      <c r="B35" s="165">
        <f>SUM(B18:B32)</f>
        <v>24967406.240000002</v>
      </c>
      <c r="C35" s="159"/>
      <c r="D35" s="89"/>
      <c r="E35" s="166">
        <f>SUM(E18:E32)</f>
        <v>22895354.280000005</v>
      </c>
      <c r="F35" s="193"/>
      <c r="G35" s="191"/>
      <c r="H35" s="91"/>
    </row>
    <row r="36" spans="1:8" ht="24.75" thickBot="1">
      <c r="A36" s="157"/>
      <c r="B36" s="167">
        <f>SUM(B17+B35)</f>
        <v>35952630.63</v>
      </c>
      <c r="C36" s="135" t="s">
        <v>80</v>
      </c>
      <c r="D36" s="89"/>
      <c r="E36" s="166">
        <f>SUM(E17+E35)</f>
        <v>31922485.200000003</v>
      </c>
      <c r="F36" s="196"/>
      <c r="G36" s="200"/>
      <c r="H36" s="168"/>
    </row>
    <row r="37" spans="1:8" ht="24.75" thickTop="1">
      <c r="A37" s="88"/>
      <c r="B37" s="157"/>
      <c r="C37" s="156" t="s">
        <v>81</v>
      </c>
      <c r="D37" s="89"/>
      <c r="E37" s="157"/>
      <c r="F37" s="193"/>
      <c r="G37" s="191"/>
      <c r="H37" s="82"/>
    </row>
    <row r="38" spans="1:8" ht="24">
      <c r="A38" s="157">
        <v>2116660</v>
      </c>
      <c r="B38" s="158">
        <f>SUM(งบทดลอง!B12)</f>
        <v>64714</v>
      </c>
      <c r="C38" s="88" t="s">
        <v>12</v>
      </c>
      <c r="D38" s="89" t="s">
        <v>23</v>
      </c>
      <c r="E38" s="157">
        <f>26164+10000</f>
        <v>36164</v>
      </c>
      <c r="F38" s="193"/>
      <c r="G38" s="191"/>
      <c r="H38" s="122"/>
    </row>
    <row r="39" spans="1:8" ht="24">
      <c r="A39" s="157">
        <f>5865200+42000</f>
        <v>5907200</v>
      </c>
      <c r="B39" s="158">
        <f>SUM(งบทดลอง!B13)</f>
        <v>706110</v>
      </c>
      <c r="C39" s="88" t="s">
        <v>60</v>
      </c>
      <c r="D39" s="89" t="s">
        <v>24</v>
      </c>
      <c r="E39" s="158">
        <v>356995</v>
      </c>
      <c r="F39" s="193"/>
      <c r="G39" s="191"/>
      <c r="H39" s="122"/>
    </row>
    <row r="40" spans="1:8" ht="24">
      <c r="A40" s="157">
        <v>1077000</v>
      </c>
      <c r="B40" s="158">
        <f>SUM(งบทดลอง!B14)</f>
        <v>130120</v>
      </c>
      <c r="C40" s="88" t="s">
        <v>13</v>
      </c>
      <c r="D40" s="89" t="s">
        <v>25</v>
      </c>
      <c r="E40" s="158">
        <v>65060</v>
      </c>
      <c r="F40" s="194"/>
      <c r="G40" s="197"/>
      <c r="H40" s="122"/>
    </row>
    <row r="41" spans="1:8" ht="24">
      <c r="A41" s="90">
        <v>4845580</v>
      </c>
      <c r="B41" s="158">
        <f>SUM(งบทดลอง!B15)</f>
        <v>645360</v>
      </c>
      <c r="C41" s="88" t="s">
        <v>203</v>
      </c>
      <c r="D41" s="89" t="s">
        <v>52</v>
      </c>
      <c r="E41" s="158">
        <v>318320</v>
      </c>
      <c r="F41" s="193"/>
      <c r="G41" s="191"/>
      <c r="H41" s="122"/>
    </row>
    <row r="42" spans="1:8" ht="24">
      <c r="A42" s="157">
        <v>6301760</v>
      </c>
      <c r="B42" s="158">
        <f>SUM(งบทดลอง!B16)</f>
        <v>825161.75</v>
      </c>
      <c r="C42" s="88" t="s">
        <v>14</v>
      </c>
      <c r="D42" s="89" t="s">
        <v>26</v>
      </c>
      <c r="E42" s="158">
        <v>423392.75</v>
      </c>
      <c r="F42" s="193"/>
      <c r="G42" s="191"/>
      <c r="H42" s="122"/>
    </row>
    <row r="43" spans="1:8" ht="24">
      <c r="A43" s="157">
        <v>11914400</v>
      </c>
      <c r="B43" s="158">
        <f>SUM(งบทดลอง!B17)</f>
        <v>97786</v>
      </c>
      <c r="C43" s="88" t="s">
        <v>15</v>
      </c>
      <c r="D43" s="89" t="s">
        <v>27</v>
      </c>
      <c r="E43" s="157">
        <f>43686+29900</f>
        <v>73586</v>
      </c>
      <c r="F43" s="193"/>
      <c r="G43" s="191"/>
      <c r="H43" s="122"/>
    </row>
    <row r="44" spans="1:8" ht="24">
      <c r="A44" s="157">
        <v>5754800</v>
      </c>
      <c r="B44" s="158">
        <f>SUM(งบทดลอง!B18)</f>
        <v>83896.8</v>
      </c>
      <c r="C44" s="88" t="s">
        <v>16</v>
      </c>
      <c r="D44" s="89" t="s">
        <v>28</v>
      </c>
      <c r="E44" s="158">
        <v>83896.8</v>
      </c>
      <c r="F44" s="193"/>
      <c r="G44" s="191"/>
      <c r="H44" s="122"/>
    </row>
    <row r="45" spans="1:8" ht="21">
      <c r="A45" s="157">
        <v>487000</v>
      </c>
      <c r="B45" s="158">
        <f>SUM(งบทดลอง!B19)</f>
        <v>74418.92</v>
      </c>
      <c r="C45" s="88" t="s">
        <v>17</v>
      </c>
      <c r="D45" s="89" t="s">
        <v>29</v>
      </c>
      <c r="E45" s="158">
        <v>70347.96</v>
      </c>
      <c r="F45" s="193"/>
      <c r="G45" s="191"/>
      <c r="H45" s="122"/>
    </row>
    <row r="46" spans="1:8" ht="21">
      <c r="A46" s="157">
        <v>6615200</v>
      </c>
      <c r="B46" s="158">
        <f>SUM(งบทดลอง!B20)</f>
        <v>272272</v>
      </c>
      <c r="C46" s="88" t="s">
        <v>18</v>
      </c>
      <c r="D46" s="89" t="s">
        <v>30</v>
      </c>
      <c r="E46" s="158">
        <v>272272</v>
      </c>
      <c r="F46" s="193"/>
      <c r="G46" s="191"/>
      <c r="H46" s="122"/>
    </row>
    <row r="47" spans="1:8" ht="21">
      <c r="A47" s="157">
        <v>2979500</v>
      </c>
      <c r="B47" s="158">
        <f>SUM(งบทดลอง!B21)</f>
        <v>0</v>
      </c>
      <c r="C47" s="88" t="s">
        <v>61</v>
      </c>
      <c r="D47" s="89" t="s">
        <v>58</v>
      </c>
      <c r="E47" s="158">
        <v>0</v>
      </c>
      <c r="F47" s="193"/>
      <c r="G47" s="191"/>
      <c r="H47" s="122"/>
    </row>
    <row r="48" spans="1:8" ht="21">
      <c r="A48" s="157">
        <v>6600900</v>
      </c>
      <c r="B48" s="158">
        <f>SUM(งบทดลอง!B22)</f>
        <v>0</v>
      </c>
      <c r="C48" s="88" t="s">
        <v>20</v>
      </c>
      <c r="D48" s="89" t="s">
        <v>54</v>
      </c>
      <c r="E48" s="158">
        <v>0</v>
      </c>
      <c r="F48" s="193"/>
      <c r="G48" s="191"/>
      <c r="H48" s="122"/>
    </row>
    <row r="49" spans="1:7" ht="21.75" thickBot="1">
      <c r="A49" s="160">
        <f>SUM(A38:A48)</f>
        <v>54600000</v>
      </c>
      <c r="B49" s="161">
        <f>SUM(B38:B48)</f>
        <v>2899839.4699999997</v>
      </c>
      <c r="C49" s="159"/>
      <c r="D49" s="89"/>
      <c r="E49" s="161">
        <f>SUM(E38:E48)</f>
        <v>1700034.51</v>
      </c>
      <c r="F49" s="193"/>
      <c r="G49" s="191"/>
    </row>
    <row r="50" spans="1:7" ht="21.75" thickTop="1">
      <c r="A50" s="157"/>
      <c r="B50" s="155">
        <v>1500</v>
      </c>
      <c r="C50" s="133" t="s">
        <v>453</v>
      </c>
      <c r="D50" s="162" t="s">
        <v>256</v>
      </c>
      <c r="E50" s="155">
        <v>1500</v>
      </c>
      <c r="F50" s="193"/>
      <c r="G50" s="191"/>
    </row>
    <row r="51" spans="1:7" ht="21">
      <c r="A51" s="157"/>
      <c r="B51" s="155">
        <v>149200</v>
      </c>
      <c r="C51" s="133" t="s">
        <v>454</v>
      </c>
      <c r="D51" s="162" t="s">
        <v>256</v>
      </c>
      <c r="E51" s="155">
        <v>149200</v>
      </c>
      <c r="F51" s="193"/>
      <c r="G51" s="191"/>
    </row>
    <row r="52" spans="1:7" ht="21">
      <c r="A52" s="157"/>
      <c r="B52" s="155">
        <v>1440</v>
      </c>
      <c r="C52" s="99" t="s">
        <v>455</v>
      </c>
      <c r="D52" s="162" t="s">
        <v>256</v>
      </c>
      <c r="E52" s="155"/>
      <c r="F52" s="193"/>
      <c r="G52" s="191"/>
    </row>
    <row r="53" spans="1:7" ht="21">
      <c r="A53" s="157"/>
      <c r="B53" s="155">
        <v>2079000</v>
      </c>
      <c r="C53" s="133" t="s">
        <v>450</v>
      </c>
      <c r="D53" s="162" t="s">
        <v>256</v>
      </c>
      <c r="E53" s="155">
        <v>2079000</v>
      </c>
      <c r="F53" s="193"/>
      <c r="G53" s="191"/>
    </row>
    <row r="54" spans="1:7" ht="21">
      <c r="A54" s="157"/>
      <c r="B54" s="155">
        <v>199000</v>
      </c>
      <c r="C54" s="133" t="s">
        <v>451</v>
      </c>
      <c r="D54" s="162" t="s">
        <v>256</v>
      </c>
      <c r="E54" s="155">
        <v>199000</v>
      </c>
      <c r="F54" s="193"/>
      <c r="G54" s="191"/>
    </row>
    <row r="55" spans="1:7" ht="21">
      <c r="A55" s="157"/>
      <c r="B55" s="155"/>
      <c r="C55" s="99" t="s">
        <v>275</v>
      </c>
      <c r="D55" s="162" t="s">
        <v>256</v>
      </c>
      <c r="E55" s="163"/>
      <c r="F55" s="193"/>
      <c r="G55" s="191"/>
    </row>
    <row r="56" spans="1:7" ht="21">
      <c r="A56" s="157"/>
      <c r="B56" s="155"/>
      <c r="C56" s="99" t="s">
        <v>276</v>
      </c>
      <c r="D56" s="162" t="s">
        <v>256</v>
      </c>
      <c r="E56" s="163"/>
      <c r="F56" s="193"/>
      <c r="G56" s="191"/>
    </row>
    <row r="57" spans="1:7" ht="21">
      <c r="A57" s="157"/>
      <c r="B57" s="155"/>
      <c r="C57" s="99" t="s">
        <v>277</v>
      </c>
      <c r="D57" s="162" t="s">
        <v>256</v>
      </c>
      <c r="E57" s="163"/>
      <c r="F57" s="193"/>
      <c r="G57" s="191"/>
    </row>
    <row r="58" spans="1:7" ht="21">
      <c r="A58" s="157"/>
      <c r="B58" s="157">
        <f>1897809.84+1295123.55</f>
        <v>3192933.39</v>
      </c>
      <c r="C58" s="88" t="s">
        <v>172</v>
      </c>
      <c r="D58" s="89" t="s">
        <v>55</v>
      </c>
      <c r="E58" s="157">
        <v>1295123.55</v>
      </c>
      <c r="F58" s="193"/>
      <c r="G58" s="191"/>
    </row>
    <row r="59" spans="1:7" ht="21">
      <c r="A59" s="157"/>
      <c r="B59" s="157">
        <v>1771403</v>
      </c>
      <c r="C59" s="88" t="s">
        <v>197</v>
      </c>
      <c r="D59" s="89"/>
      <c r="E59" s="157"/>
      <c r="F59" s="193"/>
      <c r="G59" s="191"/>
    </row>
    <row r="60" spans="1:7" ht="21">
      <c r="A60" s="157"/>
      <c r="B60" s="157">
        <v>487600</v>
      </c>
      <c r="C60" s="159" t="s">
        <v>21</v>
      </c>
      <c r="D60" s="89" t="s">
        <v>32</v>
      </c>
      <c r="E60" s="157">
        <v>487600</v>
      </c>
      <c r="F60" s="193"/>
      <c r="G60" s="191"/>
    </row>
    <row r="61" spans="1:7" ht="21">
      <c r="A61" s="157"/>
      <c r="B61" s="157">
        <f>1541797.15+527724</f>
        <v>2069521.15</v>
      </c>
      <c r="C61" s="159" t="s">
        <v>22</v>
      </c>
      <c r="D61" s="89" t="s">
        <v>33</v>
      </c>
      <c r="E61" s="157">
        <v>527724</v>
      </c>
      <c r="F61" s="193"/>
      <c r="G61" s="191"/>
    </row>
    <row r="62" spans="1:7" ht="21">
      <c r="A62" s="157"/>
      <c r="B62" s="157">
        <f>1143500+1217800</f>
        <v>2361300</v>
      </c>
      <c r="C62" s="159" t="s">
        <v>132</v>
      </c>
      <c r="D62" s="89" t="s">
        <v>131</v>
      </c>
      <c r="E62" s="157">
        <v>1217800</v>
      </c>
      <c r="F62" s="193"/>
      <c r="G62" s="191"/>
    </row>
    <row r="63" spans="1:7" ht="21">
      <c r="A63" s="157"/>
      <c r="B63" s="157">
        <f>50702.96+28791.25</f>
        <v>79494.20999999999</v>
      </c>
      <c r="C63" s="88" t="s">
        <v>218</v>
      </c>
      <c r="D63" s="89" t="s">
        <v>31</v>
      </c>
      <c r="E63" s="157">
        <v>28791.25</v>
      </c>
      <c r="F63" s="193"/>
      <c r="G63" s="191"/>
    </row>
    <row r="64" spans="1:7" ht="21">
      <c r="A64" s="157"/>
      <c r="B64" s="157">
        <v>97500</v>
      </c>
      <c r="C64" s="88" t="s">
        <v>155</v>
      </c>
      <c r="D64" s="89" t="s">
        <v>11</v>
      </c>
      <c r="E64" s="157">
        <v>97500</v>
      </c>
      <c r="F64" s="193"/>
      <c r="G64" s="191"/>
    </row>
    <row r="65" spans="1:7" ht="21">
      <c r="A65" s="157"/>
      <c r="B65" s="157">
        <v>15646.85</v>
      </c>
      <c r="C65" s="159" t="s">
        <v>154</v>
      </c>
      <c r="D65" s="89" t="s">
        <v>9</v>
      </c>
      <c r="E65" s="157"/>
      <c r="F65" s="193"/>
      <c r="G65" s="191"/>
    </row>
    <row r="66" spans="1:7" ht="21">
      <c r="A66" s="157"/>
      <c r="B66" s="157">
        <v>18776.22</v>
      </c>
      <c r="C66" s="159" t="s">
        <v>156</v>
      </c>
      <c r="D66" s="89" t="s">
        <v>10</v>
      </c>
      <c r="E66" s="157"/>
      <c r="F66" s="193"/>
      <c r="G66" s="191"/>
    </row>
    <row r="67" spans="1:7" ht="21">
      <c r="A67" s="157"/>
      <c r="B67" s="157"/>
      <c r="C67" s="159" t="s">
        <v>274</v>
      </c>
      <c r="D67" s="89"/>
      <c r="E67" s="164"/>
      <c r="F67" s="193"/>
      <c r="G67" s="191"/>
    </row>
    <row r="68" spans="1:7" ht="21">
      <c r="A68" s="157"/>
      <c r="B68" s="157">
        <f>1958093.47+14788010.92</f>
        <v>16746104.39</v>
      </c>
      <c r="C68" s="159" t="s">
        <v>121</v>
      </c>
      <c r="D68" s="89"/>
      <c r="E68" s="157">
        <v>14788010.92</v>
      </c>
      <c r="F68" s="193"/>
      <c r="G68" s="191"/>
    </row>
    <row r="69" spans="1:7" ht="21.75" thickBot="1">
      <c r="A69" s="157"/>
      <c r="B69" s="169">
        <f>SUM(B50:B68)</f>
        <v>29270419.21</v>
      </c>
      <c r="C69" s="170"/>
      <c r="D69" s="96"/>
      <c r="E69" s="169">
        <f>SUM(E50:E68)</f>
        <v>20871249.72</v>
      </c>
      <c r="F69" s="195"/>
      <c r="G69" s="200"/>
    </row>
    <row r="70" spans="1:8" ht="21.75" thickTop="1">
      <c r="A70" s="157"/>
      <c r="B70" s="166">
        <f>SUM(B49+B69)</f>
        <v>32170258.68</v>
      </c>
      <c r="C70" s="85" t="s">
        <v>83</v>
      </c>
      <c r="D70" s="96"/>
      <c r="E70" s="166">
        <f>SUM(E49+E69)</f>
        <v>22571284.23</v>
      </c>
      <c r="F70" s="193"/>
      <c r="G70" s="191"/>
      <c r="H70" s="91"/>
    </row>
    <row r="71" spans="1:7" ht="21">
      <c r="A71" s="157"/>
      <c r="B71" s="155">
        <f>+B36-B70</f>
        <v>3782371.950000003</v>
      </c>
      <c r="C71" s="85" t="s">
        <v>84</v>
      </c>
      <c r="D71" s="96"/>
      <c r="E71" s="155">
        <f>+E36-E70</f>
        <v>9351200.970000003</v>
      </c>
      <c r="F71" s="193"/>
      <c r="G71" s="191"/>
    </row>
    <row r="72" spans="1:8" ht="21">
      <c r="A72" s="157"/>
      <c r="B72" s="157"/>
      <c r="C72" s="171" t="s">
        <v>456</v>
      </c>
      <c r="D72" s="96"/>
      <c r="E72" s="157"/>
      <c r="F72" s="194"/>
      <c r="G72" s="197"/>
      <c r="H72" s="82"/>
    </row>
    <row r="73" spans="1:8" ht="21">
      <c r="A73" s="157"/>
      <c r="B73" s="155"/>
      <c r="C73" s="85" t="s">
        <v>85</v>
      </c>
      <c r="D73" s="96"/>
      <c r="E73" s="155"/>
      <c r="F73" s="193"/>
      <c r="G73" s="191"/>
      <c r="H73" s="91"/>
    </row>
    <row r="74" spans="1:8" ht="21">
      <c r="A74" s="90"/>
      <c r="B74" s="95">
        <f>SUM(B9+B36-B70)</f>
        <v>60693880.160000004</v>
      </c>
      <c r="C74" s="79" t="s">
        <v>86</v>
      </c>
      <c r="D74" s="172"/>
      <c r="E74" s="95">
        <f>SUM(E9+E71-E73)</f>
        <v>60693880.16</v>
      </c>
      <c r="H74" s="173"/>
    </row>
    <row r="75" spans="1:8" ht="21">
      <c r="A75" s="1"/>
      <c r="B75" s="98"/>
      <c r="C75" s="79"/>
      <c r="D75" s="172"/>
      <c r="E75" s="98">
        <f>SUM(B74-E74)</f>
        <v>7.450580596923828E-09</v>
      </c>
      <c r="H75" s="173"/>
    </row>
    <row r="76" spans="1:8" ht="21">
      <c r="A76" s="1" t="s">
        <v>186</v>
      </c>
      <c r="B76" s="98"/>
      <c r="C76" s="1"/>
      <c r="D76" s="172"/>
      <c r="F76" s="190"/>
      <c r="G76" s="199"/>
      <c r="H76" s="91"/>
    </row>
    <row r="77" spans="1:8" ht="21">
      <c r="A77" s="1" t="s">
        <v>187</v>
      </c>
      <c r="B77" s="98"/>
      <c r="C77" s="1"/>
      <c r="D77" s="172"/>
      <c r="E77" s="98"/>
      <c r="H77" s="91"/>
    </row>
    <row r="78" spans="1:8" ht="29.25" customHeight="1">
      <c r="A78" s="203"/>
      <c r="B78" s="203"/>
      <c r="C78" s="174"/>
      <c r="D78" s="174"/>
      <c r="E78" s="98"/>
      <c r="H78" s="91"/>
    </row>
    <row r="79" spans="1:7" ht="21">
      <c r="A79" s="203" t="s">
        <v>194</v>
      </c>
      <c r="B79" s="203"/>
      <c r="C79" s="212" t="s">
        <v>288</v>
      </c>
      <c r="D79" s="212"/>
      <c r="E79" s="174"/>
      <c r="F79" s="194"/>
      <c r="G79" s="197"/>
    </row>
    <row r="80" spans="1:7" ht="21">
      <c r="A80" s="203" t="s">
        <v>87</v>
      </c>
      <c r="B80" s="203"/>
      <c r="C80" s="203" t="s">
        <v>481</v>
      </c>
      <c r="D80" s="203"/>
      <c r="E80" s="174"/>
      <c r="F80" s="194"/>
      <c r="G80" s="197"/>
    </row>
    <row r="81" spans="1:7" ht="21">
      <c r="A81" s="203" t="s">
        <v>188</v>
      </c>
      <c r="B81" s="203"/>
      <c r="C81" s="203"/>
      <c r="D81" s="203"/>
      <c r="E81" s="203"/>
      <c r="F81" s="194"/>
      <c r="G81" s="197"/>
    </row>
    <row r="82" spans="2:7" ht="21">
      <c r="B82" s="174"/>
      <c r="C82" s="174" t="s">
        <v>272</v>
      </c>
      <c r="D82" s="174"/>
      <c r="E82" s="82"/>
      <c r="F82" s="194"/>
      <c r="G82" s="197"/>
    </row>
    <row r="83" spans="1:7" ht="33.75" customHeight="1">
      <c r="A83" s="82"/>
      <c r="B83" s="82"/>
      <c r="C83" s="174"/>
      <c r="D83" s="174"/>
      <c r="E83" s="174"/>
      <c r="F83" s="194"/>
      <c r="G83" s="197"/>
    </row>
    <row r="84" spans="1:5" ht="21">
      <c r="A84" s="203" t="s">
        <v>302</v>
      </c>
      <c r="B84" s="203"/>
      <c r="C84" s="203"/>
      <c r="D84" s="203"/>
      <c r="E84" s="203"/>
    </row>
    <row r="85" spans="1:5" ht="21">
      <c r="A85" s="203" t="s">
        <v>304</v>
      </c>
      <c r="B85" s="203"/>
      <c r="C85" s="203"/>
      <c r="D85" s="203"/>
      <c r="E85" s="203"/>
    </row>
    <row r="86" spans="1:5" ht="21">
      <c r="A86" s="175"/>
      <c r="E86" s="82"/>
    </row>
    <row r="88" ht="21">
      <c r="A88" s="175"/>
    </row>
  </sheetData>
  <sheetProtection/>
  <mergeCells count="14">
    <mergeCell ref="A85:E85"/>
    <mergeCell ref="A81:E81"/>
    <mergeCell ref="A84:E84"/>
    <mergeCell ref="B33:B34"/>
    <mergeCell ref="E33:E34"/>
    <mergeCell ref="A78:B78"/>
    <mergeCell ref="A79:B79"/>
    <mergeCell ref="A80:B80"/>
    <mergeCell ref="C79:D79"/>
    <mergeCell ref="C80:D80"/>
    <mergeCell ref="D3:E3"/>
    <mergeCell ref="A4:E4"/>
    <mergeCell ref="A5:E5"/>
    <mergeCell ref="A6:B6"/>
  </mergeCells>
  <printOptions/>
  <pageMargins left="0.31" right="0.2755905511811024" top="0.29" bottom="0.22" header="0.21" footer="0.17"/>
  <pageSetup horizontalDpi="180" verticalDpi="180" orientation="portrait" paperSize="9" scale="90" r:id="rId4"/>
  <headerFooter alignWithMargins="0">
    <oddHeader>&amp;R&amp;"Angsana New,ตัวหนา"หน้า : &amp;"Cordia New,ตัวปกติ"&amp;P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364"/>
  <sheetViews>
    <sheetView zoomScalePageLayoutView="0" workbookViewId="0" topLeftCell="A7">
      <pane xSplit="2" ySplit="1" topLeftCell="T8" activePane="bottomRight" state="frozen"/>
      <selection pane="topLeft" activeCell="A7" sqref="A7"/>
      <selection pane="topRight" activeCell="C7" sqref="C7"/>
      <selection pane="bottomLeft" activeCell="A8" sqref="A8"/>
      <selection pane="bottomRight" activeCell="B9" sqref="B9"/>
    </sheetView>
  </sheetViews>
  <sheetFormatPr defaultColWidth="9.140625" defaultRowHeight="21.75"/>
  <cols>
    <col min="2" max="2" width="74.421875" style="0" bestFit="1" customWidth="1"/>
    <col min="3" max="21" width="17.140625" style="0" customWidth="1"/>
    <col min="22" max="22" width="12.7109375" style="0" bestFit="1" customWidth="1"/>
    <col min="23" max="23" width="13.8515625" style="0" bestFit="1" customWidth="1"/>
    <col min="24" max="24" width="11.28125" style="0" bestFit="1" customWidth="1"/>
  </cols>
  <sheetData>
    <row r="1" spans="1:40" ht="23.25">
      <c r="A1" s="229" t="s">
        <v>89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23.25">
      <c r="A2" s="229" t="s">
        <v>90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23.25">
      <c r="A3" s="230" t="s">
        <v>511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5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7"/>
    </row>
    <row r="4" spans="1:40" ht="23.25">
      <c r="A4" s="231" t="s">
        <v>91</v>
      </c>
      <c r="B4" s="231" t="s">
        <v>98</v>
      </c>
      <c r="C4" s="234" t="s">
        <v>92</v>
      </c>
      <c r="D4" s="234"/>
      <c r="E4" s="8" t="s">
        <v>228</v>
      </c>
      <c r="F4" s="8" t="s">
        <v>93</v>
      </c>
      <c r="G4" s="221" t="s">
        <v>94</v>
      </c>
      <c r="H4" s="222"/>
      <c r="I4" s="221" t="s">
        <v>95</v>
      </c>
      <c r="J4" s="222"/>
      <c r="K4" s="221" t="s">
        <v>96</v>
      </c>
      <c r="L4" s="222"/>
      <c r="M4" s="9" t="s">
        <v>232</v>
      </c>
      <c r="N4" s="221" t="s">
        <v>238</v>
      </c>
      <c r="O4" s="222"/>
      <c r="P4" s="221" t="s">
        <v>243</v>
      </c>
      <c r="Q4" s="222"/>
      <c r="R4" s="221" t="s">
        <v>97</v>
      </c>
      <c r="S4" s="222"/>
      <c r="T4" s="10" t="s">
        <v>99</v>
      </c>
      <c r="U4" s="223" t="s">
        <v>63</v>
      </c>
      <c r="V4" s="11"/>
      <c r="W4" s="12"/>
      <c r="X4" s="12"/>
      <c r="Y4" s="12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ht="69.75">
      <c r="A5" s="232"/>
      <c r="B5" s="232"/>
      <c r="C5" s="226" t="s">
        <v>181</v>
      </c>
      <c r="D5" s="227"/>
      <c r="E5" s="14" t="s">
        <v>229</v>
      </c>
      <c r="F5" s="15" t="s">
        <v>182</v>
      </c>
      <c r="G5" s="226" t="s">
        <v>183</v>
      </c>
      <c r="H5" s="228"/>
      <c r="I5" s="226" t="s">
        <v>180</v>
      </c>
      <c r="J5" s="228"/>
      <c r="K5" s="226" t="s">
        <v>184</v>
      </c>
      <c r="L5" s="228"/>
      <c r="M5" s="16" t="s">
        <v>233</v>
      </c>
      <c r="N5" s="226" t="s">
        <v>239</v>
      </c>
      <c r="O5" s="228"/>
      <c r="P5" s="226" t="s">
        <v>244</v>
      </c>
      <c r="Q5" s="228"/>
      <c r="R5" s="226" t="s">
        <v>185</v>
      </c>
      <c r="S5" s="228"/>
      <c r="T5" s="17" t="s">
        <v>82</v>
      </c>
      <c r="U5" s="224"/>
      <c r="V5" s="18"/>
      <c r="W5" s="19"/>
      <c r="X5" s="19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40" ht="23.25">
      <c r="A6" s="232"/>
      <c r="B6" s="232"/>
      <c r="C6" s="21" t="s">
        <v>100</v>
      </c>
      <c r="D6" s="21" t="s">
        <v>101</v>
      </c>
      <c r="E6" s="21" t="s">
        <v>230</v>
      </c>
      <c r="F6" s="22" t="s">
        <v>102</v>
      </c>
      <c r="G6" s="21" t="s">
        <v>309</v>
      </c>
      <c r="H6" s="21" t="s">
        <v>236</v>
      </c>
      <c r="I6" s="21" t="s">
        <v>318</v>
      </c>
      <c r="J6" s="21" t="s">
        <v>129</v>
      </c>
      <c r="K6" s="21" t="s">
        <v>103</v>
      </c>
      <c r="L6" s="21" t="s">
        <v>226</v>
      </c>
      <c r="M6" s="21" t="s">
        <v>234</v>
      </c>
      <c r="N6" s="21" t="s">
        <v>240</v>
      </c>
      <c r="O6" s="21" t="s">
        <v>241</v>
      </c>
      <c r="P6" s="21" t="s">
        <v>245</v>
      </c>
      <c r="Q6" s="21" t="s">
        <v>246</v>
      </c>
      <c r="R6" s="21" t="s">
        <v>104</v>
      </c>
      <c r="S6" s="21" t="s">
        <v>249</v>
      </c>
      <c r="T6" s="21" t="s">
        <v>99</v>
      </c>
      <c r="U6" s="224"/>
      <c r="V6" s="23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ht="93">
      <c r="A7" s="233"/>
      <c r="B7" s="233"/>
      <c r="C7" s="25" t="s">
        <v>105</v>
      </c>
      <c r="D7" s="25" t="s">
        <v>106</v>
      </c>
      <c r="E7" s="26" t="s">
        <v>231</v>
      </c>
      <c r="F7" s="26" t="s">
        <v>107</v>
      </c>
      <c r="G7" s="27" t="s">
        <v>310</v>
      </c>
      <c r="H7" s="27" t="s">
        <v>237</v>
      </c>
      <c r="I7" s="27" t="s">
        <v>319</v>
      </c>
      <c r="J7" s="27" t="s">
        <v>320</v>
      </c>
      <c r="K7" s="27" t="s">
        <v>120</v>
      </c>
      <c r="L7" s="27" t="s">
        <v>307</v>
      </c>
      <c r="M7" s="27" t="s">
        <v>235</v>
      </c>
      <c r="N7" s="27" t="s">
        <v>242</v>
      </c>
      <c r="O7" s="16" t="s">
        <v>308</v>
      </c>
      <c r="P7" s="28" t="s">
        <v>247</v>
      </c>
      <c r="Q7" s="28" t="s">
        <v>248</v>
      </c>
      <c r="R7" s="26" t="s">
        <v>108</v>
      </c>
      <c r="S7" s="26" t="s">
        <v>250</v>
      </c>
      <c r="T7" s="25" t="s">
        <v>82</v>
      </c>
      <c r="U7" s="225"/>
      <c r="V7" s="18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</row>
    <row r="8" spans="1:40" ht="23.25">
      <c r="A8" s="29" t="s">
        <v>23</v>
      </c>
      <c r="B8" s="30" t="s">
        <v>12</v>
      </c>
      <c r="C8" s="31"/>
      <c r="D8" s="31"/>
      <c r="E8" s="31"/>
      <c r="F8" s="32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  <c r="V8" s="3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ht="23.25">
      <c r="A9" s="34" t="s">
        <v>55</v>
      </c>
      <c r="B9" s="35" t="s">
        <v>164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7">
        <f aca="true" t="shared" si="0" ref="U9:U16">SUM(C9:T9)</f>
        <v>0</v>
      </c>
      <c r="V9" s="38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ht="23.25">
      <c r="A10" s="34" t="s">
        <v>55</v>
      </c>
      <c r="B10" s="35" t="s">
        <v>165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>
        <v>26164</v>
      </c>
      <c r="U10" s="37">
        <f t="shared" si="0"/>
        <v>26164</v>
      </c>
      <c r="V10" s="33"/>
      <c r="W10" s="39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40" ht="23.25">
      <c r="A11" s="34" t="s">
        <v>55</v>
      </c>
      <c r="B11" s="35" t="s">
        <v>167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7">
        <f t="shared" si="0"/>
        <v>0</v>
      </c>
      <c r="V11" s="3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ht="23.25">
      <c r="A12" s="34" t="s">
        <v>55</v>
      </c>
      <c r="B12" s="35" t="s">
        <v>267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>
        <v>10000</v>
      </c>
      <c r="U12" s="37">
        <f t="shared" si="0"/>
        <v>10000</v>
      </c>
      <c r="V12" s="3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ht="23.25">
      <c r="A13" s="34" t="s">
        <v>55</v>
      </c>
      <c r="B13" s="35" t="s">
        <v>268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>
        <f t="shared" si="0"/>
        <v>0</v>
      </c>
      <c r="V13" s="3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ht="23.25">
      <c r="A14" s="34" t="s">
        <v>321</v>
      </c>
      <c r="B14" s="35" t="s">
        <v>166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>
        <f t="shared" si="0"/>
        <v>0</v>
      </c>
      <c r="V14" s="3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ht="23.25">
      <c r="A15" s="34" t="s">
        <v>109</v>
      </c>
      <c r="B15" s="35" t="s">
        <v>110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>
        <f t="shared" si="0"/>
        <v>0</v>
      </c>
      <c r="V15" s="3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23.25">
      <c r="A16" s="34" t="s">
        <v>296</v>
      </c>
      <c r="B16" s="35" t="s">
        <v>297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>
        <f t="shared" si="0"/>
        <v>0</v>
      </c>
      <c r="V16" s="3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26" ht="23.25">
      <c r="A17" s="217" t="s">
        <v>439</v>
      </c>
      <c r="B17" s="217"/>
      <c r="C17" s="40">
        <f aca="true" t="shared" si="1" ref="C17:U17">SUM(C9:C16)</f>
        <v>0</v>
      </c>
      <c r="D17" s="40">
        <f t="shared" si="1"/>
        <v>0</v>
      </c>
      <c r="E17" s="40">
        <f t="shared" si="1"/>
        <v>0</v>
      </c>
      <c r="F17" s="40">
        <f t="shared" si="1"/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0">
        <f t="shared" si="1"/>
        <v>0</v>
      </c>
      <c r="L17" s="40">
        <f t="shared" si="1"/>
        <v>0</v>
      </c>
      <c r="M17" s="40">
        <f t="shared" si="1"/>
        <v>0</v>
      </c>
      <c r="N17" s="40">
        <f t="shared" si="1"/>
        <v>0</v>
      </c>
      <c r="O17" s="40">
        <f t="shared" si="1"/>
        <v>0</v>
      </c>
      <c r="P17" s="40">
        <f t="shared" si="1"/>
        <v>0</v>
      </c>
      <c r="Q17" s="40">
        <f t="shared" si="1"/>
        <v>0</v>
      </c>
      <c r="R17" s="40">
        <f t="shared" si="1"/>
        <v>0</v>
      </c>
      <c r="S17" s="40">
        <f t="shared" si="1"/>
        <v>0</v>
      </c>
      <c r="T17" s="40">
        <f t="shared" si="1"/>
        <v>36164</v>
      </c>
      <c r="U17" s="40">
        <f t="shared" si="1"/>
        <v>36164</v>
      </c>
      <c r="V17" s="33"/>
      <c r="W17" s="41"/>
      <c r="X17" s="42"/>
      <c r="Y17" s="43"/>
      <c r="Z17" s="39"/>
    </row>
    <row r="18" spans="1:26" ht="23.25">
      <c r="A18" s="220" t="s">
        <v>111</v>
      </c>
      <c r="B18" s="220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78">
        <f>28550+36164</f>
        <v>64714</v>
      </c>
      <c r="U18" s="78">
        <f>SUM(C18:T18)</f>
        <v>64714</v>
      </c>
      <c r="V18" s="33"/>
      <c r="W18" s="41"/>
      <c r="X18" s="42"/>
      <c r="Y18" s="43"/>
      <c r="Z18" s="39"/>
    </row>
    <row r="19" spans="1:26" ht="23.25">
      <c r="A19" s="44">
        <v>100</v>
      </c>
      <c r="B19" s="45" t="s">
        <v>168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46"/>
      <c r="V19" s="47"/>
      <c r="W19" s="48"/>
      <c r="X19" s="49"/>
      <c r="Y19" s="49"/>
      <c r="Z19" s="49"/>
    </row>
    <row r="20" spans="1:26" ht="23.25">
      <c r="A20" s="50">
        <v>102</v>
      </c>
      <c r="B20" s="51" t="s">
        <v>198</v>
      </c>
      <c r="C20" s="36">
        <f>187260+160</f>
        <v>187420</v>
      </c>
      <c r="D20" s="36">
        <v>62180</v>
      </c>
      <c r="E20" s="36"/>
      <c r="F20" s="36">
        <v>9700</v>
      </c>
      <c r="G20" s="36"/>
      <c r="H20" s="36"/>
      <c r="I20" s="36"/>
      <c r="J20" s="36"/>
      <c r="K20" s="36"/>
      <c r="L20" s="36"/>
      <c r="M20" s="36"/>
      <c r="N20" s="36"/>
      <c r="O20" s="36"/>
      <c r="P20" s="36">
        <f>57960+140</f>
        <v>58100</v>
      </c>
      <c r="Q20" s="36"/>
      <c r="R20" s="36"/>
      <c r="S20" s="36"/>
      <c r="T20" s="36"/>
      <c r="U20" s="37">
        <f>SUM(C20:T20)</f>
        <v>317400</v>
      </c>
      <c r="V20" s="33"/>
      <c r="W20" s="48"/>
      <c r="X20" s="49"/>
      <c r="Y20" s="49"/>
      <c r="Z20" s="49"/>
    </row>
    <row r="21" spans="1:26" ht="23.25">
      <c r="A21" s="50">
        <v>103</v>
      </c>
      <c r="B21" s="51" t="s">
        <v>199</v>
      </c>
      <c r="C21" s="36">
        <v>16540</v>
      </c>
      <c r="D21" s="36">
        <f>12500+3640</f>
        <v>16140</v>
      </c>
      <c r="E21" s="36"/>
      <c r="F21" s="36">
        <v>1660</v>
      </c>
      <c r="G21" s="36"/>
      <c r="H21" s="36"/>
      <c r="I21" s="36"/>
      <c r="J21" s="36"/>
      <c r="K21" s="36"/>
      <c r="L21" s="36"/>
      <c r="M21" s="36"/>
      <c r="N21" s="36"/>
      <c r="O21" s="36"/>
      <c r="P21" s="36">
        <v>1755</v>
      </c>
      <c r="Q21" s="36"/>
      <c r="R21" s="36"/>
      <c r="S21" s="36"/>
      <c r="T21" s="36"/>
      <c r="U21" s="37">
        <f>SUM(C21:T21)</f>
        <v>36095</v>
      </c>
      <c r="V21" s="33"/>
      <c r="W21" s="48"/>
      <c r="X21" s="49"/>
      <c r="Y21" s="49"/>
      <c r="Z21" s="49"/>
    </row>
    <row r="22" spans="1:26" ht="23.25">
      <c r="A22" s="50">
        <v>105</v>
      </c>
      <c r="B22" s="51" t="s">
        <v>200</v>
      </c>
      <c r="C22" s="36">
        <v>3500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f>SUM(C22:T22)</f>
        <v>3500</v>
      </c>
      <c r="V22" s="33"/>
      <c r="W22" s="48"/>
      <c r="X22" s="49"/>
      <c r="Y22" s="49"/>
      <c r="Z22" s="49"/>
    </row>
    <row r="23" spans="1:26" ht="23.25">
      <c r="A23" s="217" t="s">
        <v>439</v>
      </c>
      <c r="B23" s="217"/>
      <c r="C23" s="40">
        <f aca="true" t="shared" si="2" ref="C23:T23">SUM(C20:C22)</f>
        <v>207460</v>
      </c>
      <c r="D23" s="40">
        <f t="shared" si="2"/>
        <v>78320</v>
      </c>
      <c r="E23" s="40">
        <f t="shared" si="2"/>
        <v>0</v>
      </c>
      <c r="F23" s="40">
        <f t="shared" si="2"/>
        <v>11360</v>
      </c>
      <c r="G23" s="40">
        <f t="shared" si="2"/>
        <v>0</v>
      </c>
      <c r="H23" s="40">
        <f t="shared" si="2"/>
        <v>0</v>
      </c>
      <c r="I23" s="40">
        <f t="shared" si="2"/>
        <v>0</v>
      </c>
      <c r="J23" s="40">
        <f t="shared" si="2"/>
        <v>0</v>
      </c>
      <c r="K23" s="40">
        <f t="shared" si="2"/>
        <v>0</v>
      </c>
      <c r="L23" s="40">
        <f t="shared" si="2"/>
        <v>0</v>
      </c>
      <c r="M23" s="40">
        <f t="shared" si="2"/>
        <v>0</v>
      </c>
      <c r="N23" s="40">
        <f t="shared" si="2"/>
        <v>0</v>
      </c>
      <c r="O23" s="40">
        <f t="shared" si="2"/>
        <v>0</v>
      </c>
      <c r="P23" s="40">
        <f t="shared" si="2"/>
        <v>59855</v>
      </c>
      <c r="Q23" s="40">
        <f t="shared" si="2"/>
        <v>0</v>
      </c>
      <c r="R23" s="40">
        <f t="shared" si="2"/>
        <v>0</v>
      </c>
      <c r="S23" s="40">
        <f t="shared" si="2"/>
        <v>0</v>
      </c>
      <c r="T23" s="40">
        <f t="shared" si="2"/>
        <v>0</v>
      </c>
      <c r="U23" s="40">
        <f>SUM(C23:T23)</f>
        <v>356995</v>
      </c>
      <c r="V23" s="33"/>
      <c r="W23" s="41"/>
      <c r="X23" s="52"/>
      <c r="Y23" s="53"/>
      <c r="Z23" s="53"/>
    </row>
    <row r="24" spans="1:26" ht="23.25">
      <c r="A24" s="220" t="s">
        <v>111</v>
      </c>
      <c r="B24" s="220"/>
      <c r="C24" s="77">
        <f>207140+207460</f>
        <v>414600</v>
      </c>
      <c r="D24" s="77">
        <f>71040+78320</f>
        <v>149360</v>
      </c>
      <c r="E24" s="77"/>
      <c r="F24" s="77">
        <f>11360+11360</f>
        <v>22720</v>
      </c>
      <c r="G24" s="77"/>
      <c r="H24" s="77"/>
      <c r="I24" s="77"/>
      <c r="J24" s="77"/>
      <c r="K24" s="77"/>
      <c r="L24" s="77"/>
      <c r="M24" s="77"/>
      <c r="N24" s="77"/>
      <c r="O24" s="77"/>
      <c r="P24" s="77">
        <f>59575+59855</f>
        <v>119430</v>
      </c>
      <c r="Q24" s="77"/>
      <c r="R24" s="77"/>
      <c r="S24" s="77"/>
      <c r="T24" s="77"/>
      <c r="U24" s="78">
        <f>SUM(C24:T24)</f>
        <v>706110</v>
      </c>
      <c r="V24" s="33"/>
      <c r="W24" s="41"/>
      <c r="X24" s="52"/>
      <c r="Y24" s="53"/>
      <c r="Z24" s="53"/>
    </row>
    <row r="25" spans="1:26" ht="23.25">
      <c r="A25" s="44">
        <v>120</v>
      </c>
      <c r="B25" s="45" t="s">
        <v>13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46"/>
      <c r="V25" s="47"/>
      <c r="W25" s="48"/>
      <c r="X25" s="49"/>
      <c r="Y25" s="49"/>
      <c r="Z25" s="49"/>
    </row>
    <row r="26" spans="1:26" ht="23.25">
      <c r="A26" s="50">
        <v>121</v>
      </c>
      <c r="B26" s="51" t="s">
        <v>201</v>
      </c>
      <c r="C26" s="36">
        <v>37940</v>
      </c>
      <c r="D26" s="36"/>
      <c r="E26" s="36"/>
      <c r="F26" s="36"/>
      <c r="G26" s="36">
        <v>18120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>
        <f>SUM(C26:T26)</f>
        <v>56060</v>
      </c>
      <c r="V26" s="33"/>
      <c r="W26" s="48"/>
      <c r="X26" s="49"/>
      <c r="Y26" s="49"/>
      <c r="Z26" s="49"/>
    </row>
    <row r="27" spans="1:26" ht="23.25">
      <c r="A27" s="50">
        <v>122</v>
      </c>
      <c r="B27" s="51" t="s">
        <v>202</v>
      </c>
      <c r="C27" s="36">
        <v>6000</v>
      </c>
      <c r="D27" s="36"/>
      <c r="E27" s="36"/>
      <c r="F27" s="36"/>
      <c r="G27" s="36">
        <v>3000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>
        <f>SUM(C27:T27)</f>
        <v>9000</v>
      </c>
      <c r="V27" s="33"/>
      <c r="W27" s="48"/>
      <c r="X27" s="49"/>
      <c r="Y27" s="49"/>
      <c r="Z27" s="49"/>
    </row>
    <row r="28" spans="1:26" ht="23.25">
      <c r="A28" s="217" t="s">
        <v>439</v>
      </c>
      <c r="B28" s="217"/>
      <c r="C28" s="40">
        <f aca="true" t="shared" si="3" ref="C28:T28">SUM(C26:C27)</f>
        <v>43940</v>
      </c>
      <c r="D28" s="40">
        <f t="shared" si="3"/>
        <v>0</v>
      </c>
      <c r="E28" s="40">
        <f t="shared" si="3"/>
        <v>0</v>
      </c>
      <c r="F28" s="40">
        <f t="shared" si="3"/>
        <v>0</v>
      </c>
      <c r="G28" s="40">
        <f t="shared" si="3"/>
        <v>21120</v>
      </c>
      <c r="H28" s="40">
        <f t="shared" si="3"/>
        <v>0</v>
      </c>
      <c r="I28" s="40">
        <f t="shared" si="3"/>
        <v>0</v>
      </c>
      <c r="J28" s="40">
        <f t="shared" si="3"/>
        <v>0</v>
      </c>
      <c r="K28" s="40">
        <f t="shared" si="3"/>
        <v>0</v>
      </c>
      <c r="L28" s="40">
        <f t="shared" si="3"/>
        <v>0</v>
      </c>
      <c r="M28" s="40">
        <f t="shared" si="3"/>
        <v>0</v>
      </c>
      <c r="N28" s="40">
        <f t="shared" si="3"/>
        <v>0</v>
      </c>
      <c r="O28" s="40">
        <f t="shared" si="3"/>
        <v>0</v>
      </c>
      <c r="P28" s="40">
        <f t="shared" si="3"/>
        <v>0</v>
      </c>
      <c r="Q28" s="40">
        <f t="shared" si="3"/>
        <v>0</v>
      </c>
      <c r="R28" s="40">
        <f t="shared" si="3"/>
        <v>0</v>
      </c>
      <c r="S28" s="40">
        <f t="shared" si="3"/>
        <v>0</v>
      </c>
      <c r="T28" s="40">
        <f t="shared" si="3"/>
        <v>0</v>
      </c>
      <c r="U28" s="40">
        <f>SUM(C28:T28)</f>
        <v>65060</v>
      </c>
      <c r="V28" s="33"/>
      <c r="W28" s="41"/>
      <c r="X28" s="53"/>
      <c r="Y28" s="53"/>
      <c r="Z28" s="53"/>
    </row>
    <row r="29" spans="1:26" ht="23.25">
      <c r="A29" s="220" t="s">
        <v>111</v>
      </c>
      <c r="B29" s="220"/>
      <c r="C29" s="77">
        <f>43940+43940</f>
        <v>87880</v>
      </c>
      <c r="D29" s="77"/>
      <c r="E29" s="77"/>
      <c r="F29" s="77"/>
      <c r="G29" s="77">
        <f>21120+21120</f>
        <v>42240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8">
        <f>SUM(C29:T29)</f>
        <v>130120</v>
      </c>
      <c r="V29" s="33"/>
      <c r="W29" s="41"/>
      <c r="X29" s="53"/>
      <c r="Y29" s="53"/>
      <c r="Z29" s="53"/>
    </row>
    <row r="30" spans="1:26" ht="23.25">
      <c r="A30" s="44">
        <v>130</v>
      </c>
      <c r="B30" s="45" t="s">
        <v>203</v>
      </c>
      <c r="C30" s="36"/>
      <c r="D30" s="40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46"/>
      <c r="V30" s="47"/>
      <c r="W30" s="48"/>
      <c r="X30" s="49"/>
      <c r="Y30" s="49"/>
      <c r="Z30" s="48"/>
    </row>
    <row r="31" spans="1:26" ht="23.25">
      <c r="A31" s="50">
        <v>131</v>
      </c>
      <c r="B31" s="51" t="s">
        <v>204</v>
      </c>
      <c r="C31" s="36">
        <v>28270</v>
      </c>
      <c r="D31" s="36">
        <v>15900</v>
      </c>
      <c r="E31" s="36"/>
      <c r="F31" s="36">
        <v>7050</v>
      </c>
      <c r="G31" s="36">
        <v>22570</v>
      </c>
      <c r="H31" s="36"/>
      <c r="I31" s="36"/>
      <c r="J31" s="36"/>
      <c r="K31" s="36"/>
      <c r="L31" s="36"/>
      <c r="M31" s="36"/>
      <c r="N31" s="36"/>
      <c r="O31" s="36"/>
      <c r="P31" s="36">
        <v>7050</v>
      </c>
      <c r="Q31" s="36"/>
      <c r="R31" s="36"/>
      <c r="S31" s="36"/>
      <c r="T31" s="36"/>
      <c r="U31" s="37">
        <f aca="true" t="shared" si="4" ref="U31:U36">SUM(C31:T31)</f>
        <v>80840</v>
      </c>
      <c r="V31" s="33"/>
      <c r="W31" s="48"/>
      <c r="X31" s="49"/>
      <c r="Y31" s="49"/>
      <c r="Z31" s="49"/>
    </row>
    <row r="32" spans="1:26" ht="23.25">
      <c r="A32" s="50">
        <v>131</v>
      </c>
      <c r="B32" s="51" t="s">
        <v>205</v>
      </c>
      <c r="C32" s="36">
        <v>7870</v>
      </c>
      <c r="D32" s="36">
        <v>3000</v>
      </c>
      <c r="E32" s="36"/>
      <c r="F32" s="36">
        <f>1950+280</f>
        <v>2230</v>
      </c>
      <c r="G32" s="36">
        <v>5950</v>
      </c>
      <c r="H32" s="36"/>
      <c r="I32" s="36"/>
      <c r="J32" s="36"/>
      <c r="K32" s="36"/>
      <c r="L32" s="36"/>
      <c r="M32" s="36"/>
      <c r="N32" s="36"/>
      <c r="O32" s="36"/>
      <c r="P32" s="36">
        <v>1950</v>
      </c>
      <c r="Q32" s="36"/>
      <c r="R32" s="36"/>
      <c r="S32" s="36"/>
      <c r="T32" s="36"/>
      <c r="U32" s="37">
        <f t="shared" si="4"/>
        <v>21000</v>
      </c>
      <c r="V32" s="33"/>
      <c r="W32" s="48"/>
      <c r="X32" s="49"/>
      <c r="Y32" s="49"/>
      <c r="Z32" s="49"/>
    </row>
    <row r="33" spans="1:25" ht="23.25">
      <c r="A33" s="50">
        <v>131</v>
      </c>
      <c r="B33" s="51" t="s">
        <v>227</v>
      </c>
      <c r="C33" s="36"/>
      <c r="D33" s="36"/>
      <c r="E33" s="36"/>
      <c r="F33" s="36"/>
      <c r="G33" s="36">
        <v>480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7">
        <f t="shared" si="4"/>
        <v>480</v>
      </c>
      <c r="V33" s="33"/>
      <c r="W33" s="48"/>
      <c r="X33" s="49"/>
      <c r="Y33" s="49"/>
    </row>
    <row r="34" spans="1:25" ht="23.25">
      <c r="A34" s="50">
        <v>131</v>
      </c>
      <c r="B34" s="51" t="s">
        <v>206</v>
      </c>
      <c r="C34" s="36">
        <v>48060</v>
      </c>
      <c r="D34" s="36">
        <v>16020</v>
      </c>
      <c r="E34" s="36"/>
      <c r="F34" s="36">
        <v>5340</v>
      </c>
      <c r="G34" s="36">
        <v>53400</v>
      </c>
      <c r="H34" s="36"/>
      <c r="I34" s="36"/>
      <c r="J34" s="36"/>
      <c r="K34" s="36"/>
      <c r="L34" s="36"/>
      <c r="M34" s="36"/>
      <c r="N34" s="36"/>
      <c r="O34" s="36"/>
      <c r="P34" s="36">
        <v>5340</v>
      </c>
      <c r="Q34" s="36"/>
      <c r="R34" s="36"/>
      <c r="S34" s="36"/>
      <c r="T34" s="36"/>
      <c r="U34" s="37">
        <f t="shared" si="4"/>
        <v>128160</v>
      </c>
      <c r="V34" s="33"/>
      <c r="W34" s="48"/>
      <c r="X34" s="49"/>
      <c r="Y34" s="49"/>
    </row>
    <row r="35" spans="1:25" ht="23.25">
      <c r="A35" s="50">
        <v>131</v>
      </c>
      <c r="B35" s="51" t="s">
        <v>207</v>
      </c>
      <c r="C35" s="36">
        <v>32940</v>
      </c>
      <c r="D35" s="36">
        <v>10980</v>
      </c>
      <c r="E35" s="36"/>
      <c r="F35" s="36">
        <v>3660</v>
      </c>
      <c r="G35" s="36">
        <v>36600</v>
      </c>
      <c r="H35" s="36"/>
      <c r="I35" s="36"/>
      <c r="J35" s="36"/>
      <c r="K35" s="36"/>
      <c r="L35" s="36"/>
      <c r="M35" s="36"/>
      <c r="N35" s="36"/>
      <c r="O35" s="36"/>
      <c r="P35" s="36">
        <v>3660</v>
      </c>
      <c r="Q35" s="36"/>
      <c r="R35" s="36"/>
      <c r="S35" s="36"/>
      <c r="T35" s="36"/>
      <c r="U35" s="37">
        <f t="shared" si="4"/>
        <v>87840</v>
      </c>
      <c r="V35" s="33"/>
      <c r="W35" s="48"/>
      <c r="X35" s="49"/>
      <c r="Y35" s="49"/>
    </row>
    <row r="36" spans="1:25" ht="21" customHeight="1">
      <c r="A36" s="217" t="s">
        <v>439</v>
      </c>
      <c r="B36" s="217"/>
      <c r="C36" s="40">
        <f aca="true" t="shared" si="5" ref="C36:T36">SUM(C31:C35)</f>
        <v>117140</v>
      </c>
      <c r="D36" s="40">
        <f t="shared" si="5"/>
        <v>45900</v>
      </c>
      <c r="E36" s="40">
        <f t="shared" si="5"/>
        <v>0</v>
      </c>
      <c r="F36" s="40">
        <f t="shared" si="5"/>
        <v>18280</v>
      </c>
      <c r="G36" s="40">
        <f t="shared" si="5"/>
        <v>119000</v>
      </c>
      <c r="H36" s="40">
        <f t="shared" si="5"/>
        <v>0</v>
      </c>
      <c r="I36" s="40">
        <f t="shared" si="5"/>
        <v>0</v>
      </c>
      <c r="J36" s="40">
        <f t="shared" si="5"/>
        <v>0</v>
      </c>
      <c r="K36" s="40">
        <f t="shared" si="5"/>
        <v>0</v>
      </c>
      <c r="L36" s="40">
        <f t="shared" si="5"/>
        <v>0</v>
      </c>
      <c r="M36" s="40">
        <f t="shared" si="5"/>
        <v>0</v>
      </c>
      <c r="N36" s="40">
        <f t="shared" si="5"/>
        <v>0</v>
      </c>
      <c r="O36" s="40">
        <f t="shared" si="5"/>
        <v>0</v>
      </c>
      <c r="P36" s="40">
        <f t="shared" si="5"/>
        <v>18000</v>
      </c>
      <c r="Q36" s="40">
        <f t="shared" si="5"/>
        <v>0</v>
      </c>
      <c r="R36" s="40">
        <f t="shared" si="5"/>
        <v>0</v>
      </c>
      <c r="S36" s="40">
        <f t="shared" si="5"/>
        <v>0</v>
      </c>
      <c r="T36" s="40">
        <f t="shared" si="5"/>
        <v>0</v>
      </c>
      <c r="U36" s="40">
        <f t="shared" si="4"/>
        <v>318320</v>
      </c>
      <c r="V36" s="33"/>
      <c r="W36" s="41"/>
      <c r="X36" s="52"/>
      <c r="Y36" s="52"/>
    </row>
    <row r="37" spans="1:25" ht="21" customHeight="1">
      <c r="A37" s="220" t="s">
        <v>111</v>
      </c>
      <c r="B37" s="220"/>
      <c r="C37" s="77">
        <f>126140+117140</f>
        <v>243280</v>
      </c>
      <c r="D37" s="77">
        <f>45900+45900</f>
        <v>91800</v>
      </c>
      <c r="E37" s="77"/>
      <c r="F37" s="77">
        <f>18000+18280</f>
        <v>36280</v>
      </c>
      <c r="G37" s="77">
        <f>119000+119000</f>
        <v>238000</v>
      </c>
      <c r="H37" s="77"/>
      <c r="I37" s="77"/>
      <c r="J37" s="77"/>
      <c r="K37" s="77"/>
      <c r="L37" s="77"/>
      <c r="M37" s="77"/>
      <c r="N37" s="77"/>
      <c r="O37" s="77"/>
      <c r="P37" s="77">
        <f>18000+18000</f>
        <v>36000</v>
      </c>
      <c r="Q37" s="77"/>
      <c r="R37" s="77"/>
      <c r="S37" s="77"/>
      <c r="T37" s="77"/>
      <c r="U37" s="78">
        <f>SUM(C37:T37)</f>
        <v>645360</v>
      </c>
      <c r="V37" s="33"/>
      <c r="W37" s="41"/>
      <c r="X37" s="52"/>
      <c r="Y37" s="52"/>
    </row>
    <row r="38" spans="1:25" ht="23.25">
      <c r="A38" s="44">
        <v>200</v>
      </c>
      <c r="B38" s="45" t="s">
        <v>14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46"/>
      <c r="V38" s="33"/>
      <c r="W38" s="48"/>
      <c r="X38" s="49"/>
      <c r="Y38" s="49"/>
    </row>
    <row r="39" spans="1:25" ht="23.25">
      <c r="A39" s="50">
        <v>201</v>
      </c>
      <c r="B39" s="51" t="s">
        <v>163</v>
      </c>
      <c r="C39" s="36">
        <v>398130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7">
        <f aca="true" t="shared" si="6" ref="U39:U49">SUM(C39:T39)</f>
        <v>398130</v>
      </c>
      <c r="V39" s="33"/>
      <c r="W39" s="48"/>
      <c r="X39" s="49"/>
      <c r="Y39" s="49"/>
    </row>
    <row r="40" spans="1:25" ht="23.25">
      <c r="A40" s="50">
        <v>203</v>
      </c>
      <c r="B40" s="54" t="s">
        <v>208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7">
        <f t="shared" si="6"/>
        <v>0</v>
      </c>
      <c r="V40" s="33"/>
      <c r="W40" s="48"/>
      <c r="X40" s="49"/>
      <c r="Y40" s="49"/>
    </row>
    <row r="41" spans="1:25" ht="23.25">
      <c r="A41" s="50">
        <v>203</v>
      </c>
      <c r="B41" s="55" t="s">
        <v>169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7">
        <f t="shared" si="6"/>
        <v>0</v>
      </c>
      <c r="V41" s="33"/>
      <c r="W41" s="48"/>
      <c r="X41" s="49"/>
      <c r="Y41" s="49"/>
    </row>
    <row r="42" spans="1:25" ht="23.25">
      <c r="A42" s="50">
        <v>203</v>
      </c>
      <c r="B42" s="55" t="s">
        <v>209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7">
        <f t="shared" si="6"/>
        <v>0</v>
      </c>
      <c r="V42" s="33"/>
      <c r="W42" s="48"/>
      <c r="X42" s="49"/>
      <c r="Y42" s="49"/>
    </row>
    <row r="43" spans="1:25" ht="23.25">
      <c r="A43" s="50">
        <v>203</v>
      </c>
      <c r="B43" s="56" t="s">
        <v>322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7">
        <f t="shared" si="6"/>
        <v>0</v>
      </c>
      <c r="V43" s="33"/>
      <c r="W43" s="48"/>
      <c r="X43" s="49"/>
      <c r="Y43" s="49"/>
    </row>
    <row r="44" spans="1:25" ht="23.25">
      <c r="A44" s="50">
        <v>204</v>
      </c>
      <c r="B44" s="51" t="s">
        <v>118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7">
        <f t="shared" si="6"/>
        <v>0</v>
      </c>
      <c r="V44" s="33"/>
      <c r="W44" s="48"/>
      <c r="X44" s="49"/>
      <c r="Y44" s="49"/>
    </row>
    <row r="45" spans="1:25" ht="23.25">
      <c r="A45" s="50">
        <v>205</v>
      </c>
      <c r="B45" s="51" t="s">
        <v>122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7">
        <f t="shared" si="6"/>
        <v>0</v>
      </c>
      <c r="V45" s="33"/>
      <c r="W45" s="48"/>
      <c r="X45" s="49"/>
      <c r="Y45" s="49"/>
    </row>
    <row r="46" spans="1:25" ht="23.25">
      <c r="A46" s="50">
        <v>206</v>
      </c>
      <c r="B46" s="51" t="s">
        <v>175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7">
        <f t="shared" si="6"/>
        <v>0</v>
      </c>
      <c r="V46" s="33"/>
      <c r="W46" s="48"/>
      <c r="X46" s="49"/>
      <c r="Y46" s="49"/>
    </row>
    <row r="47" spans="1:25" ht="23.25">
      <c r="A47" s="50">
        <v>207</v>
      </c>
      <c r="B47" s="51" t="s">
        <v>123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7">
        <f t="shared" si="6"/>
        <v>0</v>
      </c>
      <c r="V47" s="33"/>
      <c r="W47" s="48"/>
      <c r="X47" s="49"/>
      <c r="Y47" s="49"/>
    </row>
    <row r="48" spans="1:25" ht="23.25">
      <c r="A48" s="50">
        <v>208</v>
      </c>
      <c r="B48" s="51" t="s">
        <v>112</v>
      </c>
      <c r="C48" s="36">
        <f>15949.75+713+8000+600</f>
        <v>25262.75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7">
        <f t="shared" si="6"/>
        <v>25262.75</v>
      </c>
      <c r="V48" s="33"/>
      <c r="W48" s="57"/>
      <c r="X48" s="57"/>
      <c r="Y48" s="49"/>
    </row>
    <row r="49" spans="1:26" ht="23.25">
      <c r="A49" s="217" t="s">
        <v>439</v>
      </c>
      <c r="B49" s="217"/>
      <c r="C49" s="40">
        <f aca="true" t="shared" si="7" ref="C49:T49">SUM(C39:C48)</f>
        <v>423392.75</v>
      </c>
      <c r="D49" s="40">
        <f t="shared" si="7"/>
        <v>0</v>
      </c>
      <c r="E49" s="40">
        <f t="shared" si="7"/>
        <v>0</v>
      </c>
      <c r="F49" s="40">
        <f t="shared" si="7"/>
        <v>0</v>
      </c>
      <c r="G49" s="40">
        <f t="shared" si="7"/>
        <v>0</v>
      </c>
      <c r="H49" s="40">
        <f t="shared" si="7"/>
        <v>0</v>
      </c>
      <c r="I49" s="40">
        <f t="shared" si="7"/>
        <v>0</v>
      </c>
      <c r="J49" s="40">
        <f t="shared" si="7"/>
        <v>0</v>
      </c>
      <c r="K49" s="40">
        <f t="shared" si="7"/>
        <v>0</v>
      </c>
      <c r="L49" s="40">
        <f t="shared" si="7"/>
        <v>0</v>
      </c>
      <c r="M49" s="40">
        <f t="shared" si="7"/>
        <v>0</v>
      </c>
      <c r="N49" s="40">
        <f t="shared" si="7"/>
        <v>0</v>
      </c>
      <c r="O49" s="40">
        <f t="shared" si="7"/>
        <v>0</v>
      </c>
      <c r="P49" s="40">
        <f t="shared" si="7"/>
        <v>0</v>
      </c>
      <c r="Q49" s="40">
        <f t="shared" si="7"/>
        <v>0</v>
      </c>
      <c r="R49" s="40">
        <f t="shared" si="7"/>
        <v>0</v>
      </c>
      <c r="S49" s="40">
        <f t="shared" si="7"/>
        <v>0</v>
      </c>
      <c r="T49" s="40">
        <f t="shared" si="7"/>
        <v>0</v>
      </c>
      <c r="U49" s="40">
        <f t="shared" si="6"/>
        <v>423392.75</v>
      </c>
      <c r="V49" s="58"/>
      <c r="W49" s="41"/>
      <c r="X49" s="59"/>
      <c r="Y49" s="60"/>
      <c r="Z49" s="61"/>
    </row>
    <row r="50" spans="1:26" ht="23.25">
      <c r="A50" s="220" t="s">
        <v>111</v>
      </c>
      <c r="B50" s="220"/>
      <c r="C50" s="77">
        <f>398130+423392.75</f>
        <v>821522.75</v>
      </c>
      <c r="D50" s="77"/>
      <c r="E50" s="77"/>
      <c r="F50" s="77">
        <v>1937</v>
      </c>
      <c r="G50" s="77"/>
      <c r="H50" s="77"/>
      <c r="I50" s="77"/>
      <c r="J50" s="77"/>
      <c r="K50" s="77"/>
      <c r="L50" s="77"/>
      <c r="M50" s="77"/>
      <c r="N50" s="77"/>
      <c r="O50" s="77"/>
      <c r="P50" s="77">
        <v>1702</v>
      </c>
      <c r="Q50" s="77"/>
      <c r="R50" s="77"/>
      <c r="S50" s="77"/>
      <c r="T50" s="77"/>
      <c r="U50" s="78">
        <f>SUM(C50:T50)</f>
        <v>825161.75</v>
      </c>
      <c r="V50" s="58"/>
      <c r="W50" s="41"/>
      <c r="X50" s="59"/>
      <c r="Y50" s="60"/>
      <c r="Z50" s="61"/>
    </row>
    <row r="51" spans="1:26" ht="23.25">
      <c r="A51" s="44">
        <v>250</v>
      </c>
      <c r="B51" s="45" t="s">
        <v>15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7"/>
      <c r="V51" s="47"/>
      <c r="W51" s="49"/>
      <c r="X51" s="49"/>
      <c r="Y51" s="49"/>
      <c r="Z51" s="49"/>
    </row>
    <row r="52" spans="1:26" ht="23.25">
      <c r="A52" s="50">
        <v>251</v>
      </c>
      <c r="B52" s="62" t="s">
        <v>323</v>
      </c>
      <c r="C52" s="36"/>
      <c r="D52" s="36">
        <v>19000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7">
        <f>SUM(C52:T52)</f>
        <v>19000</v>
      </c>
      <c r="V52" s="33"/>
      <c r="W52" s="49"/>
      <c r="X52" s="49"/>
      <c r="Y52" s="49"/>
      <c r="Z52" s="49"/>
    </row>
    <row r="53" spans="1:26" ht="23.25">
      <c r="A53" s="63">
        <v>251</v>
      </c>
      <c r="B53" s="62" t="s">
        <v>324</v>
      </c>
      <c r="C53" s="36">
        <f>3000+6300+11800</f>
        <v>21100</v>
      </c>
      <c r="D53" s="36"/>
      <c r="E53" s="36"/>
      <c r="F53" s="36">
        <v>11800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7">
        <f aca="true" t="shared" si="8" ref="U53:U116">SUM(C53:T53)</f>
        <v>32900</v>
      </c>
      <c r="V53" s="33"/>
      <c r="W53" s="48"/>
      <c r="X53" s="49"/>
      <c r="Y53" s="49"/>
      <c r="Z53" s="49"/>
    </row>
    <row r="54" spans="1:26" ht="23.25">
      <c r="A54" s="63">
        <v>251</v>
      </c>
      <c r="B54" s="62" t="s">
        <v>325</v>
      </c>
      <c r="C54" s="36">
        <v>1056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7">
        <f t="shared" si="8"/>
        <v>1056</v>
      </c>
      <c r="V54" s="33"/>
      <c r="W54" s="48"/>
      <c r="X54" s="49"/>
      <c r="Y54" s="49"/>
      <c r="Z54" s="49"/>
    </row>
    <row r="55" spans="1:26" ht="23.25">
      <c r="A55" s="64">
        <v>251</v>
      </c>
      <c r="B55" s="62" t="s">
        <v>326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7">
        <f t="shared" si="8"/>
        <v>0</v>
      </c>
      <c r="V55" s="33"/>
      <c r="W55" s="48"/>
      <c r="X55" s="49"/>
      <c r="Y55" s="49"/>
      <c r="Z55" s="49"/>
    </row>
    <row r="56" spans="1:26" ht="23.25">
      <c r="A56" s="64">
        <v>251</v>
      </c>
      <c r="B56" s="62" t="s">
        <v>219</v>
      </c>
      <c r="C56" s="36">
        <v>1800</v>
      </c>
      <c r="D56" s="36">
        <v>2190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7">
        <f t="shared" si="8"/>
        <v>3990</v>
      </c>
      <c r="V56" s="33"/>
      <c r="W56" s="48"/>
      <c r="X56" s="49"/>
      <c r="Y56" s="49"/>
      <c r="Z56" s="49"/>
    </row>
    <row r="57" spans="1:26" ht="23.25">
      <c r="A57" s="63">
        <v>252</v>
      </c>
      <c r="B57" s="62" t="s">
        <v>327</v>
      </c>
      <c r="C57" s="36">
        <v>400</v>
      </c>
      <c r="D57" s="36">
        <f>3650+7300+700+350+890</f>
        <v>12890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7">
        <f t="shared" si="8"/>
        <v>13290</v>
      </c>
      <c r="V57" s="33"/>
      <c r="W57" s="48"/>
      <c r="X57" s="49"/>
      <c r="Y57" s="49"/>
      <c r="Z57" s="49"/>
    </row>
    <row r="58" spans="1:26" ht="23.25">
      <c r="A58" s="63">
        <v>252</v>
      </c>
      <c r="B58" s="62" t="s">
        <v>328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7">
        <f t="shared" si="8"/>
        <v>0</v>
      </c>
      <c r="V58" s="33"/>
      <c r="W58" s="48"/>
      <c r="X58" s="49"/>
      <c r="Y58" s="49"/>
      <c r="Z58" s="49"/>
    </row>
    <row r="59" spans="1:26" ht="23.25">
      <c r="A59" s="63">
        <v>252</v>
      </c>
      <c r="B59" s="62" t="s">
        <v>329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7">
        <f t="shared" si="8"/>
        <v>0</v>
      </c>
      <c r="V59" s="33"/>
      <c r="W59" s="48"/>
      <c r="X59" s="49"/>
      <c r="Y59" s="49"/>
      <c r="Z59" s="49"/>
    </row>
    <row r="60" spans="1:26" ht="23.25">
      <c r="A60" s="63">
        <v>252</v>
      </c>
      <c r="B60" s="62" t="s">
        <v>330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7">
        <f t="shared" si="8"/>
        <v>0</v>
      </c>
      <c r="V60" s="33"/>
      <c r="W60" s="48"/>
      <c r="X60" s="49"/>
      <c r="Y60" s="49"/>
      <c r="Z60" s="49"/>
    </row>
    <row r="61" spans="1:26" ht="23.25">
      <c r="A61" s="63">
        <v>252</v>
      </c>
      <c r="B61" s="62" t="s">
        <v>331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7">
        <f t="shared" si="8"/>
        <v>0</v>
      </c>
      <c r="V61" s="33"/>
      <c r="W61" s="48"/>
      <c r="X61" s="49"/>
      <c r="Y61" s="49"/>
      <c r="Z61" s="49"/>
    </row>
    <row r="62" spans="1:26" ht="23.25">
      <c r="A62" s="63">
        <v>252</v>
      </c>
      <c r="B62" s="62" t="s">
        <v>332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7">
        <f t="shared" si="8"/>
        <v>0</v>
      </c>
      <c r="V62" s="33"/>
      <c r="W62" s="48"/>
      <c r="X62" s="49"/>
      <c r="Y62" s="49"/>
      <c r="Z62" s="49"/>
    </row>
    <row r="63" spans="1:26" ht="23.25">
      <c r="A63" s="63">
        <v>252</v>
      </c>
      <c r="B63" s="62" t="s">
        <v>333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7">
        <f t="shared" si="8"/>
        <v>0</v>
      </c>
      <c r="V63" s="33"/>
      <c r="W63" s="48"/>
      <c r="X63" s="49"/>
      <c r="Y63" s="49"/>
      <c r="Z63" s="49"/>
    </row>
    <row r="64" spans="1:26" ht="23.25">
      <c r="A64" s="63">
        <v>252</v>
      </c>
      <c r="B64" s="62" t="s">
        <v>334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7">
        <f t="shared" si="8"/>
        <v>0</v>
      </c>
      <c r="V64" s="33"/>
      <c r="W64" s="48"/>
      <c r="X64" s="49"/>
      <c r="Y64" s="49"/>
      <c r="Z64" s="49"/>
    </row>
    <row r="65" spans="1:26" ht="23.25">
      <c r="A65" s="63">
        <v>252</v>
      </c>
      <c r="B65" s="62" t="s">
        <v>335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7">
        <f t="shared" si="8"/>
        <v>0</v>
      </c>
      <c r="V65" s="33"/>
      <c r="W65" s="48"/>
      <c r="X65" s="49"/>
      <c r="Y65" s="49"/>
      <c r="Z65" s="49"/>
    </row>
    <row r="66" spans="1:26" ht="23.25">
      <c r="A66" s="63">
        <v>252</v>
      </c>
      <c r="B66" s="62" t="s">
        <v>336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7">
        <f t="shared" si="8"/>
        <v>0</v>
      </c>
      <c r="V66" s="33"/>
      <c r="W66" s="48"/>
      <c r="X66" s="49"/>
      <c r="Y66" s="49"/>
      <c r="Z66" s="49"/>
    </row>
    <row r="67" spans="1:26" ht="23.25">
      <c r="A67" s="63">
        <v>252</v>
      </c>
      <c r="B67" s="62" t="s">
        <v>337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7">
        <f t="shared" si="8"/>
        <v>0</v>
      </c>
      <c r="V67" s="33"/>
      <c r="W67" s="48"/>
      <c r="X67" s="49"/>
      <c r="Y67" s="49"/>
      <c r="Z67" s="49"/>
    </row>
    <row r="68" spans="1:26" ht="23.25">
      <c r="A68" s="63">
        <v>252</v>
      </c>
      <c r="B68" s="62" t="s">
        <v>338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7">
        <f t="shared" si="8"/>
        <v>0</v>
      </c>
      <c r="V68" s="33"/>
      <c r="W68" s="48"/>
      <c r="X68" s="49"/>
      <c r="Y68" s="49"/>
      <c r="Z68" s="49"/>
    </row>
    <row r="69" spans="1:26" ht="23.25">
      <c r="A69" s="63">
        <v>252</v>
      </c>
      <c r="B69" s="62" t="s">
        <v>339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7">
        <f t="shared" si="8"/>
        <v>0</v>
      </c>
      <c r="V69" s="33"/>
      <c r="W69" s="48"/>
      <c r="X69" s="49"/>
      <c r="Y69" s="49"/>
      <c r="Z69" s="49"/>
    </row>
    <row r="70" spans="1:26" ht="23.25">
      <c r="A70" s="63">
        <v>252</v>
      </c>
      <c r="B70" s="62" t="s">
        <v>340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7">
        <f t="shared" si="8"/>
        <v>0</v>
      </c>
      <c r="V70" s="33"/>
      <c r="W70" s="48"/>
      <c r="X70" s="49"/>
      <c r="Y70" s="49"/>
      <c r="Z70" s="49"/>
    </row>
    <row r="71" spans="1:26" ht="23.25">
      <c r="A71" s="64">
        <v>252</v>
      </c>
      <c r="B71" s="62" t="s">
        <v>341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7">
        <f t="shared" si="8"/>
        <v>0</v>
      </c>
      <c r="V71" s="33"/>
      <c r="W71" s="48"/>
      <c r="X71" s="49"/>
      <c r="Y71" s="49"/>
      <c r="Z71" s="49"/>
    </row>
    <row r="72" spans="1:23" ht="23.25">
      <c r="A72" s="64">
        <v>253</v>
      </c>
      <c r="B72" s="62" t="s">
        <v>342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7">
        <f t="shared" si="8"/>
        <v>0</v>
      </c>
      <c r="V72" s="33"/>
      <c r="W72" s="48"/>
    </row>
    <row r="73" spans="1:23" ht="23.25">
      <c r="A73" s="64">
        <v>253</v>
      </c>
      <c r="B73" s="62" t="s">
        <v>343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7">
        <f t="shared" si="8"/>
        <v>0</v>
      </c>
      <c r="V73" s="33"/>
      <c r="W73" s="48"/>
    </row>
    <row r="74" spans="1:23" ht="23.25">
      <c r="A74" s="64">
        <v>253</v>
      </c>
      <c r="B74" s="62" t="s">
        <v>344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7">
        <f t="shared" si="8"/>
        <v>0</v>
      </c>
      <c r="V74" s="33"/>
      <c r="W74" s="48"/>
    </row>
    <row r="75" spans="1:23" ht="23.25">
      <c r="A75" s="64">
        <v>253</v>
      </c>
      <c r="B75" s="62" t="s">
        <v>345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7">
        <f t="shared" si="8"/>
        <v>0</v>
      </c>
      <c r="V75" s="33"/>
      <c r="W75" s="48"/>
    </row>
    <row r="76" spans="1:23" ht="23.25">
      <c r="A76" s="64">
        <v>253</v>
      </c>
      <c r="B76" s="62" t="s">
        <v>346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7">
        <f t="shared" si="8"/>
        <v>0</v>
      </c>
      <c r="V76" s="33"/>
      <c r="W76" s="48"/>
    </row>
    <row r="77" spans="1:23" ht="23.25">
      <c r="A77" s="64">
        <v>253</v>
      </c>
      <c r="B77" s="62" t="s">
        <v>347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7">
        <f t="shared" si="8"/>
        <v>0</v>
      </c>
      <c r="V77" s="33"/>
      <c r="W77" s="48"/>
    </row>
    <row r="78" spans="1:23" ht="23.25">
      <c r="A78" s="64">
        <v>253</v>
      </c>
      <c r="B78" s="62" t="s">
        <v>348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7">
        <f t="shared" si="8"/>
        <v>0</v>
      </c>
      <c r="V78" s="33"/>
      <c r="W78" s="48"/>
    </row>
    <row r="79" spans="1:23" ht="23.25">
      <c r="A79" s="64">
        <v>253</v>
      </c>
      <c r="B79" s="62" t="s">
        <v>349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7">
        <f t="shared" si="8"/>
        <v>0</v>
      </c>
      <c r="V79" s="33"/>
      <c r="W79" s="48"/>
    </row>
    <row r="80" spans="1:23" ht="23.25">
      <c r="A80" s="64">
        <v>253</v>
      </c>
      <c r="B80" s="62" t="s">
        <v>350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7">
        <f t="shared" si="8"/>
        <v>0</v>
      </c>
      <c r="V80" s="33"/>
      <c r="W80" s="48"/>
    </row>
    <row r="81" spans="1:23" ht="23.25">
      <c r="A81" s="64">
        <v>253</v>
      </c>
      <c r="B81" s="62" t="s">
        <v>351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7">
        <f t="shared" si="8"/>
        <v>0</v>
      </c>
      <c r="V81" s="33"/>
      <c r="W81" s="48"/>
    </row>
    <row r="82" spans="1:23" ht="23.25">
      <c r="A82" s="64">
        <v>253</v>
      </c>
      <c r="B82" s="62" t="s">
        <v>352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7">
        <f t="shared" si="8"/>
        <v>0</v>
      </c>
      <c r="V82" s="33"/>
      <c r="W82" s="48"/>
    </row>
    <row r="83" spans="1:23" ht="23.25">
      <c r="A83" s="64">
        <v>253</v>
      </c>
      <c r="B83" s="62" t="s">
        <v>353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7">
        <f t="shared" si="8"/>
        <v>0</v>
      </c>
      <c r="V83" s="33"/>
      <c r="W83" s="48"/>
    </row>
    <row r="84" spans="1:23" ht="23.25">
      <c r="A84" s="64">
        <v>253</v>
      </c>
      <c r="B84" s="62" t="s">
        <v>354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7">
        <f t="shared" si="8"/>
        <v>0</v>
      </c>
      <c r="V84" s="33"/>
      <c r="W84" s="48"/>
    </row>
    <row r="85" spans="1:23" ht="23.25">
      <c r="A85" s="64">
        <v>253</v>
      </c>
      <c r="B85" s="62" t="s">
        <v>355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7">
        <f t="shared" si="8"/>
        <v>0</v>
      </c>
      <c r="V85" s="33"/>
      <c r="W85" s="48"/>
    </row>
    <row r="86" spans="1:23" ht="23.25">
      <c r="A86" s="64">
        <v>253</v>
      </c>
      <c r="B86" s="62" t="s">
        <v>356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7">
        <f t="shared" si="8"/>
        <v>0</v>
      </c>
      <c r="V86" s="33"/>
      <c r="W86" s="48"/>
    </row>
    <row r="87" spans="1:23" ht="23.25">
      <c r="A87" s="64">
        <v>253</v>
      </c>
      <c r="B87" s="62" t="s">
        <v>357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7">
        <f t="shared" si="8"/>
        <v>0</v>
      </c>
      <c r="V87" s="33"/>
      <c r="W87" s="48"/>
    </row>
    <row r="88" spans="1:23" ht="23.25">
      <c r="A88" s="64">
        <v>253</v>
      </c>
      <c r="B88" s="62" t="s">
        <v>358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7">
        <f t="shared" si="8"/>
        <v>0</v>
      </c>
      <c r="V88" s="33"/>
      <c r="W88" s="48"/>
    </row>
    <row r="89" spans="1:23" ht="23.25">
      <c r="A89" s="64">
        <v>253</v>
      </c>
      <c r="B89" s="62" t="s">
        <v>359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7">
        <f t="shared" si="8"/>
        <v>0</v>
      </c>
      <c r="V89" s="33"/>
      <c r="W89" s="48"/>
    </row>
    <row r="90" spans="1:23" ht="23.25">
      <c r="A90" s="64">
        <v>253</v>
      </c>
      <c r="B90" s="62" t="s">
        <v>360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7">
        <f t="shared" si="8"/>
        <v>0</v>
      </c>
      <c r="V90" s="33"/>
      <c r="W90" s="48"/>
    </row>
    <row r="91" spans="1:23" ht="23.25">
      <c r="A91" s="64">
        <v>253</v>
      </c>
      <c r="B91" s="62" t="s">
        <v>361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7">
        <f t="shared" si="8"/>
        <v>0</v>
      </c>
      <c r="V91" s="33"/>
      <c r="W91" s="48"/>
    </row>
    <row r="92" spans="1:23" ht="23.25">
      <c r="A92" s="64">
        <v>253</v>
      </c>
      <c r="B92" s="62" t="s">
        <v>362</v>
      </c>
      <c r="C92" s="36"/>
      <c r="D92" s="36"/>
      <c r="E92" s="36"/>
      <c r="F92" s="36">
        <v>1000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7">
        <f t="shared" si="8"/>
        <v>1000</v>
      </c>
      <c r="V92" s="33"/>
      <c r="W92" s="48"/>
    </row>
    <row r="93" spans="1:23" ht="23.25">
      <c r="A93" s="64">
        <v>253</v>
      </c>
      <c r="B93" s="62" t="s">
        <v>363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7">
        <f t="shared" si="8"/>
        <v>0</v>
      </c>
      <c r="V93" s="33"/>
      <c r="W93" s="48"/>
    </row>
    <row r="94" spans="1:23" ht="23.25">
      <c r="A94" s="64">
        <v>253</v>
      </c>
      <c r="B94" s="62" t="s">
        <v>364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7">
        <f t="shared" si="8"/>
        <v>0</v>
      </c>
      <c r="V94" s="33"/>
      <c r="W94" s="48"/>
    </row>
    <row r="95" spans="1:23" ht="23.25">
      <c r="A95" s="64">
        <v>253</v>
      </c>
      <c r="B95" s="62" t="s">
        <v>365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7">
        <f t="shared" si="8"/>
        <v>0</v>
      </c>
      <c r="V95" s="33"/>
      <c r="W95" s="48"/>
    </row>
    <row r="96" spans="1:23" ht="23.25">
      <c r="A96" s="64">
        <v>253</v>
      </c>
      <c r="B96" s="62" t="s">
        <v>366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7">
        <f t="shared" si="8"/>
        <v>0</v>
      </c>
      <c r="V96" s="33"/>
      <c r="W96" s="48"/>
    </row>
    <row r="97" spans="1:23" ht="23.25">
      <c r="A97" s="64">
        <v>253</v>
      </c>
      <c r="B97" s="62" t="s">
        <v>367</v>
      </c>
      <c r="C97" s="36"/>
      <c r="D97" s="36"/>
      <c r="E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7">
        <f t="shared" si="8"/>
        <v>0</v>
      </c>
      <c r="V97" s="33"/>
      <c r="W97" s="48"/>
    </row>
    <row r="98" spans="1:23" ht="23.25">
      <c r="A98" s="64">
        <v>253</v>
      </c>
      <c r="B98" s="62" t="s">
        <v>368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7">
        <f t="shared" si="8"/>
        <v>0</v>
      </c>
      <c r="V98" s="33"/>
      <c r="W98" s="48"/>
    </row>
    <row r="99" spans="1:23" ht="23.25">
      <c r="A99" s="63">
        <v>253</v>
      </c>
      <c r="B99" s="62" t="s">
        <v>369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7">
        <f t="shared" si="8"/>
        <v>0</v>
      </c>
      <c r="V99" s="33"/>
      <c r="W99" s="48"/>
    </row>
    <row r="100" spans="1:23" ht="23.25">
      <c r="A100" s="63">
        <v>254</v>
      </c>
      <c r="B100" s="62" t="s">
        <v>370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7">
        <f t="shared" si="8"/>
        <v>0</v>
      </c>
      <c r="V100" s="33"/>
      <c r="W100" s="48"/>
    </row>
    <row r="101" spans="1:23" ht="23.25">
      <c r="A101" s="63">
        <v>254</v>
      </c>
      <c r="B101" s="62" t="s">
        <v>371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7">
        <f t="shared" si="8"/>
        <v>0</v>
      </c>
      <c r="V101" s="33"/>
      <c r="W101" s="48"/>
    </row>
    <row r="102" spans="1:23" ht="23.25">
      <c r="A102" s="63">
        <v>254</v>
      </c>
      <c r="B102" s="62" t="s">
        <v>372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7">
        <f t="shared" si="8"/>
        <v>0</v>
      </c>
      <c r="V102" s="33"/>
      <c r="W102" s="48"/>
    </row>
    <row r="103" spans="1:23" ht="23.25">
      <c r="A103" s="63">
        <v>254</v>
      </c>
      <c r="B103" s="62" t="s">
        <v>373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7">
        <f t="shared" si="8"/>
        <v>0</v>
      </c>
      <c r="V103" s="33"/>
      <c r="W103" s="48"/>
    </row>
    <row r="104" spans="1:23" ht="23.25">
      <c r="A104" s="63">
        <v>254</v>
      </c>
      <c r="B104" s="62" t="s">
        <v>251</v>
      </c>
      <c r="C104" s="36">
        <v>1750</v>
      </c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7">
        <f t="shared" si="8"/>
        <v>1750</v>
      </c>
      <c r="V104" s="33"/>
      <c r="W104" s="48"/>
    </row>
    <row r="105" spans="1:23" ht="23.25">
      <c r="A105" s="63">
        <v>254</v>
      </c>
      <c r="B105" s="62" t="s">
        <v>213</v>
      </c>
      <c r="C105" s="36">
        <v>600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7">
        <f t="shared" si="8"/>
        <v>600</v>
      </c>
      <c r="V105" s="33"/>
      <c r="W105" s="48"/>
    </row>
    <row r="106" spans="1:23" ht="23.25">
      <c r="A106" s="63">
        <v>254</v>
      </c>
      <c r="B106" s="62" t="s">
        <v>374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7">
        <f t="shared" si="8"/>
        <v>0</v>
      </c>
      <c r="V106" s="33"/>
      <c r="W106" s="48"/>
    </row>
    <row r="107" spans="1:23" ht="23.25">
      <c r="A107" s="63">
        <v>254</v>
      </c>
      <c r="B107" s="62" t="s">
        <v>375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7">
        <f t="shared" si="8"/>
        <v>0</v>
      </c>
      <c r="V107" s="33"/>
      <c r="W107" s="48"/>
    </row>
    <row r="108" spans="1:23" ht="23.25">
      <c r="A108" s="63">
        <v>254</v>
      </c>
      <c r="B108" s="62" t="s">
        <v>376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7">
        <f t="shared" si="8"/>
        <v>0</v>
      </c>
      <c r="V108" s="33"/>
      <c r="W108" s="48"/>
    </row>
    <row r="109" spans="1:23" ht="23.25">
      <c r="A109" s="64">
        <v>254</v>
      </c>
      <c r="B109" s="62" t="s">
        <v>377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7">
        <f t="shared" si="8"/>
        <v>0</v>
      </c>
      <c r="V109" s="33"/>
      <c r="W109" s="48"/>
    </row>
    <row r="110" spans="1:23" ht="23.25">
      <c r="A110" s="63">
        <v>254</v>
      </c>
      <c r="B110" s="62" t="s">
        <v>378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7">
        <f t="shared" si="8"/>
        <v>0</v>
      </c>
      <c r="V110" s="33"/>
      <c r="W110" s="48"/>
    </row>
    <row r="111" spans="1:23" ht="23.25">
      <c r="A111" s="63">
        <v>254</v>
      </c>
      <c r="B111" s="62" t="s">
        <v>379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7">
        <f t="shared" si="8"/>
        <v>0</v>
      </c>
      <c r="V111" s="33"/>
      <c r="W111" s="48"/>
    </row>
    <row r="112" spans="1:23" ht="23.25">
      <c r="A112" s="63">
        <v>254</v>
      </c>
      <c r="B112" s="62" t="s">
        <v>380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7">
        <f t="shared" si="8"/>
        <v>0</v>
      </c>
      <c r="V112" s="33"/>
      <c r="W112" s="48"/>
    </row>
    <row r="113" spans="1:23" ht="23.25">
      <c r="A113" s="63">
        <v>254</v>
      </c>
      <c r="B113" s="62" t="s">
        <v>381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7">
        <f t="shared" si="8"/>
        <v>0</v>
      </c>
      <c r="V113" s="33"/>
      <c r="W113" s="48"/>
    </row>
    <row r="114" spans="1:23" ht="23.25">
      <c r="A114" s="63">
        <v>254</v>
      </c>
      <c r="B114" s="62" t="s">
        <v>382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7">
        <f t="shared" si="8"/>
        <v>0</v>
      </c>
      <c r="V114" s="33"/>
      <c r="W114" s="48"/>
    </row>
    <row r="115" spans="1:23" ht="23.25">
      <c r="A115" s="63">
        <v>254</v>
      </c>
      <c r="B115" s="62" t="s">
        <v>383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7">
        <f t="shared" si="8"/>
        <v>0</v>
      </c>
      <c r="V115" s="33"/>
      <c r="W115" s="48"/>
    </row>
    <row r="116" spans="1:23" ht="23.25">
      <c r="A116" s="63">
        <v>254</v>
      </c>
      <c r="B116" s="62" t="s">
        <v>384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7">
        <f t="shared" si="8"/>
        <v>0</v>
      </c>
      <c r="V116" s="33"/>
      <c r="W116" s="48"/>
    </row>
    <row r="117" spans="1:23" ht="23.25">
      <c r="A117" s="63">
        <v>254</v>
      </c>
      <c r="B117" s="62" t="s">
        <v>287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7">
        <f aca="true" t="shared" si="9" ref="U117:U122">SUM(C117:T117)</f>
        <v>0</v>
      </c>
      <c r="V117" s="33"/>
      <c r="W117" s="48"/>
    </row>
    <row r="118" spans="1:23" ht="23.25">
      <c r="A118" s="63">
        <v>254</v>
      </c>
      <c r="B118" s="62" t="s">
        <v>385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7">
        <f t="shared" si="9"/>
        <v>0</v>
      </c>
      <c r="V118" s="33"/>
      <c r="W118" s="48"/>
    </row>
    <row r="119" spans="1:23" ht="23.25">
      <c r="A119" s="63">
        <v>254</v>
      </c>
      <c r="B119" s="65" t="s">
        <v>386</v>
      </c>
      <c r="C119" s="36"/>
      <c r="D119" s="46"/>
      <c r="E119" s="46"/>
      <c r="F119" s="46"/>
      <c r="G119" s="46"/>
      <c r="H119" s="46"/>
      <c r="I119" s="46"/>
      <c r="J119" s="36"/>
      <c r="K119" s="46"/>
      <c r="L119" s="46"/>
      <c r="M119" s="36"/>
      <c r="N119" s="46"/>
      <c r="O119" s="46"/>
      <c r="P119" s="46"/>
      <c r="Q119" s="46"/>
      <c r="R119" s="46"/>
      <c r="S119" s="46"/>
      <c r="T119" s="46"/>
      <c r="U119" s="37">
        <f t="shared" si="9"/>
        <v>0</v>
      </c>
      <c r="V119" s="49"/>
      <c r="W119" s="49"/>
    </row>
    <row r="120" spans="1:23" ht="23.25">
      <c r="A120" s="63">
        <v>254</v>
      </c>
      <c r="B120" s="65" t="s">
        <v>387</v>
      </c>
      <c r="C120" s="36"/>
      <c r="D120" s="46"/>
      <c r="E120" s="46"/>
      <c r="F120" s="46"/>
      <c r="G120" s="46"/>
      <c r="H120" s="46"/>
      <c r="I120" s="46"/>
      <c r="J120" s="3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37">
        <f t="shared" si="9"/>
        <v>0</v>
      </c>
      <c r="V120" s="49"/>
      <c r="W120" s="49"/>
    </row>
    <row r="121" spans="1:23" ht="23.25">
      <c r="A121" s="63">
        <v>254</v>
      </c>
      <c r="B121" s="65" t="s">
        <v>388</v>
      </c>
      <c r="C121" s="36"/>
      <c r="D121" s="46"/>
      <c r="E121" s="46"/>
      <c r="F121" s="46"/>
      <c r="G121" s="46"/>
      <c r="H121" s="46"/>
      <c r="I121" s="46"/>
      <c r="J121" s="3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37">
        <f t="shared" si="9"/>
        <v>0</v>
      </c>
      <c r="V121" s="49"/>
      <c r="W121" s="49"/>
    </row>
    <row r="122" spans="1:23" ht="23.25">
      <c r="A122" s="63">
        <v>254</v>
      </c>
      <c r="B122" s="65" t="s">
        <v>313</v>
      </c>
      <c r="C122" s="36"/>
      <c r="D122" s="46"/>
      <c r="E122" s="46"/>
      <c r="F122" s="46"/>
      <c r="G122" s="46"/>
      <c r="H122" s="46"/>
      <c r="I122" s="46"/>
      <c r="J122" s="3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37">
        <f t="shared" si="9"/>
        <v>0</v>
      </c>
      <c r="V122" s="49"/>
      <c r="W122" s="49"/>
    </row>
    <row r="123" spans="1:25" ht="23.25">
      <c r="A123" s="217" t="s">
        <v>439</v>
      </c>
      <c r="B123" s="217"/>
      <c r="C123" s="66">
        <f aca="true" t="shared" si="10" ref="C123:T123">SUM(C52:C122)</f>
        <v>26706</v>
      </c>
      <c r="D123" s="66">
        <f t="shared" si="10"/>
        <v>34080</v>
      </c>
      <c r="E123" s="66">
        <f t="shared" si="10"/>
        <v>0</v>
      </c>
      <c r="F123" s="66">
        <f t="shared" si="10"/>
        <v>12800</v>
      </c>
      <c r="G123" s="66">
        <f t="shared" si="10"/>
        <v>0</v>
      </c>
      <c r="H123" s="66">
        <f t="shared" si="10"/>
        <v>0</v>
      </c>
      <c r="I123" s="66">
        <f t="shared" si="10"/>
        <v>0</v>
      </c>
      <c r="J123" s="66">
        <f t="shared" si="10"/>
        <v>0</v>
      </c>
      <c r="K123" s="66">
        <f t="shared" si="10"/>
        <v>0</v>
      </c>
      <c r="L123" s="66">
        <f t="shared" si="10"/>
        <v>0</v>
      </c>
      <c r="M123" s="66">
        <f t="shared" si="10"/>
        <v>0</v>
      </c>
      <c r="N123" s="66">
        <f t="shared" si="10"/>
        <v>0</v>
      </c>
      <c r="O123" s="66">
        <f t="shared" si="10"/>
        <v>0</v>
      </c>
      <c r="P123" s="66">
        <f t="shared" si="10"/>
        <v>0</v>
      </c>
      <c r="Q123" s="66">
        <f t="shared" si="10"/>
        <v>0</v>
      </c>
      <c r="R123" s="66">
        <f t="shared" si="10"/>
        <v>0</v>
      </c>
      <c r="S123" s="66">
        <f t="shared" si="10"/>
        <v>0</v>
      </c>
      <c r="T123" s="66">
        <f t="shared" si="10"/>
        <v>0</v>
      </c>
      <c r="U123" s="40">
        <f>SUM(C123:T123)</f>
        <v>73586</v>
      </c>
      <c r="V123" s="58"/>
      <c r="W123" s="41"/>
      <c r="X123" s="72"/>
      <c r="Y123" s="68"/>
    </row>
    <row r="124" spans="1:25" ht="23.25">
      <c r="A124" s="220" t="s">
        <v>111</v>
      </c>
      <c r="B124" s="220"/>
      <c r="C124" s="77">
        <v>26706</v>
      </c>
      <c r="D124" s="77">
        <f>19000+34080</f>
        <v>53080</v>
      </c>
      <c r="E124" s="77"/>
      <c r="F124" s="77">
        <v>12800</v>
      </c>
      <c r="G124" s="77"/>
      <c r="H124" s="77"/>
      <c r="I124" s="77"/>
      <c r="J124" s="77"/>
      <c r="K124" s="77"/>
      <c r="L124" s="77"/>
      <c r="M124" s="77"/>
      <c r="N124" s="77"/>
      <c r="O124" s="77">
        <v>5200</v>
      </c>
      <c r="P124" s="77"/>
      <c r="Q124" s="77"/>
      <c r="R124" s="77"/>
      <c r="S124" s="77"/>
      <c r="T124" s="77"/>
      <c r="U124" s="78">
        <f>SUM(C124:T124)</f>
        <v>97786</v>
      </c>
      <c r="V124" s="58"/>
      <c r="W124" s="41"/>
      <c r="X124" s="67"/>
      <c r="Y124" s="68"/>
    </row>
    <row r="125" spans="1:25" ht="23.25">
      <c r="A125" s="69">
        <v>270</v>
      </c>
      <c r="B125" s="70" t="s">
        <v>16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7"/>
      <c r="V125" s="33"/>
      <c r="W125" s="52"/>
      <c r="X125" s="42"/>
      <c r="Y125" s="49"/>
    </row>
    <row r="126" spans="1:25" ht="23.25">
      <c r="A126" s="50">
        <v>271</v>
      </c>
      <c r="B126" s="51" t="s">
        <v>389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7">
        <f>SUM(C126:T126)</f>
        <v>0</v>
      </c>
      <c r="V126" s="33"/>
      <c r="W126" s="48"/>
      <c r="X126" s="49"/>
      <c r="Y126" s="49"/>
    </row>
    <row r="127" spans="1:25" ht="23.25">
      <c r="A127" s="50">
        <v>272</v>
      </c>
      <c r="B127" s="56" t="s">
        <v>174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7">
        <f aca="true" t="shared" si="11" ref="U127:U143">SUM(C127:T127)</f>
        <v>0</v>
      </c>
      <c r="V127" s="33"/>
      <c r="W127" s="48"/>
      <c r="X127" s="49"/>
      <c r="Y127" s="49"/>
    </row>
    <row r="128" spans="1:25" ht="23.25">
      <c r="A128" s="50">
        <v>273</v>
      </c>
      <c r="B128" s="51" t="s">
        <v>390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7">
        <f t="shared" si="11"/>
        <v>0</v>
      </c>
      <c r="V128" s="33"/>
      <c r="W128" s="48"/>
      <c r="X128" s="49"/>
      <c r="Y128" s="49"/>
    </row>
    <row r="129" spans="1:25" ht="23.25">
      <c r="A129" s="50">
        <v>273</v>
      </c>
      <c r="B129" s="51" t="s">
        <v>254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7">
        <f t="shared" si="11"/>
        <v>0</v>
      </c>
      <c r="V129" s="33"/>
      <c r="W129" s="48"/>
      <c r="X129" s="49"/>
      <c r="Y129" s="49"/>
    </row>
    <row r="130" spans="1:25" ht="23.25">
      <c r="A130" s="50">
        <v>273</v>
      </c>
      <c r="B130" s="51" t="s">
        <v>253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7">
        <f t="shared" si="11"/>
        <v>0</v>
      </c>
      <c r="V130" s="33"/>
      <c r="W130" s="48"/>
      <c r="X130" s="49"/>
      <c r="Y130" s="49"/>
    </row>
    <row r="131" spans="1:25" ht="23.25">
      <c r="A131" s="50">
        <v>274</v>
      </c>
      <c r="B131" s="51" t="s">
        <v>157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7">
        <f t="shared" si="11"/>
        <v>0</v>
      </c>
      <c r="V131" s="33"/>
      <c r="W131" s="48"/>
      <c r="X131" s="49"/>
      <c r="Y131" s="49"/>
    </row>
    <row r="132" spans="1:25" ht="23.25">
      <c r="A132" s="50">
        <v>275</v>
      </c>
      <c r="B132" s="51" t="s">
        <v>113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7">
        <f t="shared" si="11"/>
        <v>0</v>
      </c>
      <c r="V132" s="33"/>
      <c r="W132" s="48"/>
      <c r="X132" s="49"/>
      <c r="Y132" s="49"/>
    </row>
    <row r="133" spans="1:25" ht="23.25">
      <c r="A133" s="50">
        <v>276</v>
      </c>
      <c r="B133" s="51" t="s">
        <v>114</v>
      </c>
      <c r="C133" s="36">
        <v>83896.8</v>
      </c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7">
        <f t="shared" si="11"/>
        <v>83896.8</v>
      </c>
      <c r="V133" s="33"/>
      <c r="W133" s="48"/>
      <c r="X133" s="49"/>
      <c r="Y133" s="49"/>
    </row>
    <row r="134" spans="1:25" ht="23.25">
      <c r="A134" s="50">
        <v>277</v>
      </c>
      <c r="B134" s="56" t="s">
        <v>391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7">
        <f t="shared" si="11"/>
        <v>0</v>
      </c>
      <c r="V134" s="33"/>
      <c r="W134" s="48"/>
      <c r="X134" s="49"/>
      <c r="Y134" s="49"/>
    </row>
    <row r="135" spans="1:25" ht="23.25">
      <c r="A135" s="50">
        <v>277</v>
      </c>
      <c r="B135" s="56" t="s">
        <v>392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7">
        <f t="shared" si="11"/>
        <v>0</v>
      </c>
      <c r="V135" s="33"/>
      <c r="W135" s="48"/>
      <c r="X135" s="49"/>
      <c r="Y135" s="49"/>
    </row>
    <row r="136" spans="1:24" ht="23.25">
      <c r="A136" s="50">
        <v>277</v>
      </c>
      <c r="B136" s="56" t="s">
        <v>393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7">
        <f t="shared" si="11"/>
        <v>0</v>
      </c>
      <c r="V136" s="33"/>
      <c r="W136" s="48"/>
      <c r="X136" s="49"/>
    </row>
    <row r="137" spans="1:24" ht="23.25">
      <c r="A137" s="50">
        <v>278</v>
      </c>
      <c r="B137" s="51" t="s">
        <v>130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7">
        <f t="shared" si="11"/>
        <v>0</v>
      </c>
      <c r="V137" s="33"/>
      <c r="W137" s="48"/>
      <c r="X137" s="49"/>
    </row>
    <row r="138" spans="1:24" ht="23.25">
      <c r="A138" s="50">
        <v>279</v>
      </c>
      <c r="B138" s="51" t="s">
        <v>115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7">
        <f t="shared" si="11"/>
        <v>0</v>
      </c>
      <c r="V138" s="33"/>
      <c r="W138" s="48"/>
      <c r="X138" s="49"/>
    </row>
    <row r="139" spans="1:24" ht="23.25">
      <c r="A139" s="50">
        <v>280</v>
      </c>
      <c r="B139" s="51" t="s">
        <v>119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7">
        <f t="shared" si="11"/>
        <v>0</v>
      </c>
      <c r="V139" s="33"/>
      <c r="W139" s="48"/>
      <c r="X139" s="49"/>
    </row>
    <row r="140" spans="1:24" ht="23.25">
      <c r="A140" s="50">
        <v>281</v>
      </c>
      <c r="B140" s="51" t="s">
        <v>305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7">
        <f t="shared" si="11"/>
        <v>0</v>
      </c>
      <c r="V140" s="33"/>
      <c r="W140" s="48"/>
      <c r="X140" s="49"/>
    </row>
    <row r="141" spans="1:24" ht="23.25">
      <c r="A141" s="50">
        <v>282</v>
      </c>
      <c r="B141" s="51" t="s">
        <v>162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7">
        <f t="shared" si="11"/>
        <v>0</v>
      </c>
      <c r="V141" s="33"/>
      <c r="W141" s="48"/>
      <c r="X141" s="49"/>
    </row>
    <row r="142" spans="1:24" ht="23.25">
      <c r="A142" s="50">
        <v>283</v>
      </c>
      <c r="B142" s="71" t="s">
        <v>211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7">
        <f t="shared" si="11"/>
        <v>0</v>
      </c>
      <c r="V142" s="33"/>
      <c r="W142" s="48"/>
      <c r="X142" s="49"/>
    </row>
    <row r="143" spans="1:24" ht="23.25">
      <c r="A143" s="50">
        <v>284</v>
      </c>
      <c r="B143" s="71" t="s">
        <v>286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7">
        <f t="shared" si="11"/>
        <v>0</v>
      </c>
      <c r="V143" s="33"/>
      <c r="W143" s="48"/>
      <c r="X143" s="49"/>
    </row>
    <row r="144" spans="1:22" ht="23.25">
      <c r="A144" s="217" t="s">
        <v>439</v>
      </c>
      <c r="B144" s="217"/>
      <c r="C144" s="40">
        <f aca="true" t="shared" si="12" ref="C144:T144">SUM(C126:C143)</f>
        <v>83896.8</v>
      </c>
      <c r="D144" s="40">
        <f t="shared" si="12"/>
        <v>0</v>
      </c>
      <c r="E144" s="40">
        <f t="shared" si="12"/>
        <v>0</v>
      </c>
      <c r="F144" s="40">
        <f t="shared" si="12"/>
        <v>0</v>
      </c>
      <c r="G144" s="40">
        <f t="shared" si="12"/>
        <v>0</v>
      </c>
      <c r="H144" s="40">
        <f t="shared" si="12"/>
        <v>0</v>
      </c>
      <c r="I144" s="40">
        <f t="shared" si="12"/>
        <v>0</v>
      </c>
      <c r="J144" s="40">
        <f t="shared" si="12"/>
        <v>0</v>
      </c>
      <c r="K144" s="40">
        <f t="shared" si="12"/>
        <v>0</v>
      </c>
      <c r="L144" s="40">
        <f t="shared" si="12"/>
        <v>0</v>
      </c>
      <c r="M144" s="40">
        <f t="shared" si="12"/>
        <v>0</v>
      </c>
      <c r="N144" s="40">
        <f t="shared" si="12"/>
        <v>0</v>
      </c>
      <c r="O144" s="40">
        <f t="shared" si="12"/>
        <v>0</v>
      </c>
      <c r="P144" s="40">
        <f t="shared" si="12"/>
        <v>0</v>
      </c>
      <c r="Q144" s="40">
        <f t="shared" si="12"/>
        <v>0</v>
      </c>
      <c r="R144" s="40">
        <f t="shared" si="12"/>
        <v>0</v>
      </c>
      <c r="S144" s="40">
        <f t="shared" si="12"/>
        <v>0</v>
      </c>
      <c r="T144" s="40">
        <f t="shared" si="12"/>
        <v>0</v>
      </c>
      <c r="U144" s="40">
        <f>SUM(C144:T144)</f>
        <v>83896.8</v>
      </c>
      <c r="V144" s="58"/>
    </row>
    <row r="145" spans="1:24" ht="23.25">
      <c r="A145" s="220" t="s">
        <v>111</v>
      </c>
      <c r="B145" s="220"/>
      <c r="C145" s="77">
        <v>83896.8</v>
      </c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8">
        <f>SUM(C145:T145)</f>
        <v>83896.8</v>
      </c>
      <c r="V145" s="58"/>
      <c r="W145" s="41"/>
      <c r="X145" s="72"/>
    </row>
    <row r="146" spans="1:24" ht="23.25">
      <c r="A146" s="44">
        <v>300</v>
      </c>
      <c r="B146" s="45" t="s">
        <v>17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7"/>
      <c r="V146" s="33"/>
      <c r="W146" s="42"/>
      <c r="X146" s="42"/>
    </row>
    <row r="147" spans="1:24" ht="23.25">
      <c r="A147" s="50">
        <v>301</v>
      </c>
      <c r="B147" s="51" t="s">
        <v>116</v>
      </c>
      <c r="C147" s="36"/>
      <c r="D147" s="36">
        <v>63340.61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7">
        <f aca="true" t="shared" si="13" ref="U147:U152">SUM(C147:T147)</f>
        <v>63340.61</v>
      </c>
      <c r="V147" s="33"/>
      <c r="W147" s="48"/>
      <c r="X147" s="49"/>
    </row>
    <row r="148" spans="1:24" ht="23.25">
      <c r="A148" s="50">
        <v>302</v>
      </c>
      <c r="B148" s="51" t="s">
        <v>117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7">
        <f t="shared" si="13"/>
        <v>0</v>
      </c>
      <c r="V148" s="33"/>
      <c r="W148" s="48"/>
      <c r="X148" s="49"/>
    </row>
    <row r="149" spans="1:24" ht="23.25">
      <c r="A149" s="50">
        <v>303</v>
      </c>
      <c r="B149" s="51" t="s">
        <v>299</v>
      </c>
      <c r="C149" s="36"/>
      <c r="D149" s="36">
        <v>1543.05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7">
        <f t="shared" si="13"/>
        <v>1543.05</v>
      </c>
      <c r="V149" s="33"/>
      <c r="W149" s="48"/>
      <c r="X149" s="49"/>
    </row>
    <row r="150" spans="1:24" ht="23.25">
      <c r="A150" s="50">
        <v>304</v>
      </c>
      <c r="B150" s="51" t="s">
        <v>210</v>
      </c>
      <c r="C150" s="36"/>
      <c r="D150" s="36">
        <v>4512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7">
        <f t="shared" si="13"/>
        <v>4512</v>
      </c>
      <c r="V150" s="33"/>
      <c r="W150" s="48"/>
      <c r="X150" s="49"/>
    </row>
    <row r="151" spans="1:24" ht="23.25">
      <c r="A151" s="50">
        <v>305</v>
      </c>
      <c r="B151" s="71" t="s">
        <v>300</v>
      </c>
      <c r="C151" s="36"/>
      <c r="D151" s="36">
        <v>952.3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7">
        <f t="shared" si="13"/>
        <v>952.3</v>
      </c>
      <c r="V151" s="33"/>
      <c r="W151" s="48"/>
      <c r="X151" s="49"/>
    </row>
    <row r="152" spans="1:24" ht="23.25">
      <c r="A152" s="217" t="s">
        <v>439</v>
      </c>
      <c r="B152" s="217"/>
      <c r="C152" s="40">
        <f>SUM(C147:C151)</f>
        <v>0</v>
      </c>
      <c r="D152" s="40">
        <f aca="true" t="shared" si="14" ref="D152:T152">SUM(D147:D151)</f>
        <v>70347.96</v>
      </c>
      <c r="E152" s="40">
        <f t="shared" si="14"/>
        <v>0</v>
      </c>
      <c r="F152" s="40">
        <f t="shared" si="14"/>
        <v>0</v>
      </c>
      <c r="G152" s="40">
        <f t="shared" si="14"/>
        <v>0</v>
      </c>
      <c r="H152" s="40">
        <f t="shared" si="14"/>
        <v>0</v>
      </c>
      <c r="I152" s="40">
        <f t="shared" si="14"/>
        <v>0</v>
      </c>
      <c r="J152" s="40">
        <f t="shared" si="14"/>
        <v>0</v>
      </c>
      <c r="K152" s="40">
        <f t="shared" si="14"/>
        <v>0</v>
      </c>
      <c r="L152" s="40">
        <f t="shared" si="14"/>
        <v>0</v>
      </c>
      <c r="M152" s="40">
        <f t="shared" si="14"/>
        <v>0</v>
      </c>
      <c r="N152" s="40">
        <f t="shared" si="14"/>
        <v>0</v>
      </c>
      <c r="O152" s="40">
        <f t="shared" si="14"/>
        <v>0</v>
      </c>
      <c r="P152" s="40">
        <f t="shared" si="14"/>
        <v>0</v>
      </c>
      <c r="Q152" s="40">
        <f t="shared" si="14"/>
        <v>0</v>
      </c>
      <c r="R152" s="40">
        <f t="shared" si="14"/>
        <v>0</v>
      </c>
      <c r="S152" s="40">
        <f t="shared" si="14"/>
        <v>0</v>
      </c>
      <c r="T152" s="40">
        <f t="shared" si="14"/>
        <v>0</v>
      </c>
      <c r="U152" s="40">
        <f t="shared" si="13"/>
        <v>70347.96</v>
      </c>
      <c r="V152" s="58"/>
      <c r="W152" s="41"/>
      <c r="X152" s="61"/>
    </row>
    <row r="153" spans="1:24" ht="23.25">
      <c r="A153" s="220" t="s">
        <v>111</v>
      </c>
      <c r="B153" s="220"/>
      <c r="C153" s="77"/>
      <c r="D153" s="77">
        <f>4070.96+70347.96</f>
        <v>74418.92000000001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8">
        <f>SUM(C153:T153)</f>
        <v>74418.92000000001</v>
      </c>
      <c r="V153" s="58"/>
      <c r="W153" s="41"/>
      <c r="X153" s="61"/>
    </row>
    <row r="154" spans="1:24" ht="23.25">
      <c r="A154" s="44">
        <v>400</v>
      </c>
      <c r="B154" s="45" t="s">
        <v>18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7"/>
      <c r="V154" s="33"/>
      <c r="W154" s="48"/>
      <c r="X154" s="49"/>
    </row>
    <row r="155" spans="1:24" ht="23.25">
      <c r="A155" s="50">
        <v>403</v>
      </c>
      <c r="B155" s="56" t="s">
        <v>394</v>
      </c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7">
        <f>SUM(C155:T155)</f>
        <v>0</v>
      </c>
      <c r="V155" s="33"/>
      <c r="W155" s="48"/>
      <c r="X155" s="49"/>
    </row>
    <row r="156" spans="1:24" ht="23.25">
      <c r="A156" s="50">
        <v>403</v>
      </c>
      <c r="B156" s="56" t="s">
        <v>395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7">
        <f>SUM(C156:T156)</f>
        <v>0</v>
      </c>
      <c r="V156" s="33"/>
      <c r="W156" s="48"/>
      <c r="X156" s="49"/>
    </row>
    <row r="157" spans="1:24" ht="23.25">
      <c r="A157" s="50">
        <v>403</v>
      </c>
      <c r="B157" s="56" t="s">
        <v>396</v>
      </c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7">
        <f aca="true" t="shared" si="15" ref="U157:U164">SUM(C157:T157)</f>
        <v>0</v>
      </c>
      <c r="V157" s="33"/>
      <c r="W157" s="48"/>
      <c r="X157" s="49"/>
    </row>
    <row r="158" spans="1:24" ht="23.25">
      <c r="A158" s="50">
        <v>403</v>
      </c>
      <c r="B158" s="56" t="s">
        <v>397</v>
      </c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7">
        <f t="shared" si="15"/>
        <v>0</v>
      </c>
      <c r="V158" s="33"/>
      <c r="W158" s="48"/>
      <c r="X158" s="49"/>
    </row>
    <row r="159" spans="1:24" ht="23.25">
      <c r="A159" s="50">
        <v>403</v>
      </c>
      <c r="B159" s="56" t="s">
        <v>398</v>
      </c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7">
        <f t="shared" si="15"/>
        <v>0</v>
      </c>
      <c r="V159" s="33"/>
      <c r="W159" s="48"/>
      <c r="X159" s="49"/>
    </row>
    <row r="160" spans="1:24" ht="23.25">
      <c r="A160" s="50">
        <v>403</v>
      </c>
      <c r="B160" s="56" t="s">
        <v>399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7">
        <f t="shared" si="15"/>
        <v>0</v>
      </c>
      <c r="V160" s="33"/>
      <c r="W160" s="48"/>
      <c r="X160" s="49"/>
    </row>
    <row r="161" spans="1:24" ht="23.25">
      <c r="A161" s="50">
        <v>403</v>
      </c>
      <c r="B161" s="56" t="s">
        <v>400</v>
      </c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7">
        <f t="shared" si="15"/>
        <v>0</v>
      </c>
      <c r="V161" s="33"/>
      <c r="W161" s="48"/>
      <c r="X161" s="49"/>
    </row>
    <row r="162" spans="1:24" ht="23.25">
      <c r="A162" s="50">
        <v>403</v>
      </c>
      <c r="B162" s="56" t="s">
        <v>265</v>
      </c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7">
        <f t="shared" si="15"/>
        <v>0</v>
      </c>
      <c r="V162" s="33"/>
      <c r="W162" s="48"/>
      <c r="X162" s="49"/>
    </row>
    <row r="163" spans="1:24" ht="23.25">
      <c r="A163" s="50">
        <v>403</v>
      </c>
      <c r="B163" s="56" t="s">
        <v>266</v>
      </c>
      <c r="C163" s="36"/>
      <c r="D163" s="36"/>
      <c r="E163" s="36"/>
      <c r="F163" s="36">
        <f>135278+23452+19162+39182+38038+17160</f>
        <v>272272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7">
        <f t="shared" si="15"/>
        <v>272272</v>
      </c>
      <c r="V163" s="33"/>
      <c r="W163" s="48"/>
      <c r="X163" s="49"/>
    </row>
    <row r="164" spans="1:24" ht="23.25">
      <c r="A164" s="50">
        <v>403</v>
      </c>
      <c r="B164" s="56" t="s">
        <v>312</v>
      </c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7">
        <f t="shared" si="15"/>
        <v>0</v>
      </c>
      <c r="V164" s="33"/>
      <c r="W164" s="48"/>
      <c r="X164" s="49"/>
    </row>
    <row r="165" spans="1:24" ht="23.25">
      <c r="A165" s="217" t="s">
        <v>439</v>
      </c>
      <c r="B165" s="217"/>
      <c r="C165" s="40">
        <f>SUM(C156:C164)</f>
        <v>0</v>
      </c>
      <c r="D165" s="40">
        <f aca="true" t="shared" si="16" ref="D165:T165">SUM(D156:D164)</f>
        <v>0</v>
      </c>
      <c r="E165" s="40">
        <f t="shared" si="16"/>
        <v>0</v>
      </c>
      <c r="F165" s="40">
        <f t="shared" si="16"/>
        <v>272272</v>
      </c>
      <c r="G165" s="40">
        <f t="shared" si="16"/>
        <v>0</v>
      </c>
      <c r="H165" s="40">
        <f t="shared" si="16"/>
        <v>0</v>
      </c>
      <c r="I165" s="40">
        <f t="shared" si="16"/>
        <v>0</v>
      </c>
      <c r="J165" s="40">
        <f t="shared" si="16"/>
        <v>0</v>
      </c>
      <c r="K165" s="40">
        <f t="shared" si="16"/>
        <v>0</v>
      </c>
      <c r="L165" s="40">
        <f t="shared" si="16"/>
        <v>0</v>
      </c>
      <c r="M165" s="40">
        <f t="shared" si="16"/>
        <v>0</v>
      </c>
      <c r="N165" s="40">
        <f t="shared" si="16"/>
        <v>0</v>
      </c>
      <c r="O165" s="40">
        <f t="shared" si="16"/>
        <v>0</v>
      </c>
      <c r="P165" s="40">
        <f t="shared" si="16"/>
        <v>0</v>
      </c>
      <c r="Q165" s="40">
        <f t="shared" si="16"/>
        <v>0</v>
      </c>
      <c r="R165" s="40">
        <f t="shared" si="16"/>
        <v>0</v>
      </c>
      <c r="S165" s="40">
        <f t="shared" si="16"/>
        <v>0</v>
      </c>
      <c r="T165" s="40">
        <f t="shared" si="16"/>
        <v>0</v>
      </c>
      <c r="U165" s="40">
        <f>SUM(C165:T165)</f>
        <v>272272</v>
      </c>
      <c r="V165" s="58"/>
      <c r="W165" s="41"/>
      <c r="X165" s="53"/>
    </row>
    <row r="166" spans="1:24" ht="23.25">
      <c r="A166" s="220" t="s">
        <v>111</v>
      </c>
      <c r="B166" s="220"/>
      <c r="C166" s="77"/>
      <c r="D166" s="77"/>
      <c r="E166" s="77"/>
      <c r="F166" s="77">
        <v>272272</v>
      </c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8">
        <f>SUM(C166:T166)</f>
        <v>272272</v>
      </c>
      <c r="V166" s="58"/>
      <c r="W166" s="41"/>
      <c r="X166" s="53"/>
    </row>
    <row r="167" spans="1:24" ht="23.25">
      <c r="A167" s="44">
        <v>450</v>
      </c>
      <c r="B167" s="45" t="s">
        <v>61</v>
      </c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7"/>
      <c r="V167" s="33"/>
      <c r="W167" s="48"/>
      <c r="X167" s="49"/>
    </row>
    <row r="168" spans="1:24" ht="23.25">
      <c r="A168" s="50">
        <v>451</v>
      </c>
      <c r="B168" s="51" t="s">
        <v>401</v>
      </c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7">
        <f>SUM(C168:T168)</f>
        <v>0</v>
      </c>
      <c r="V168" s="33"/>
      <c r="W168" s="48"/>
      <c r="X168" s="49"/>
    </row>
    <row r="169" spans="1:24" ht="23.25">
      <c r="A169" s="50">
        <v>453</v>
      </c>
      <c r="B169" s="51" t="s">
        <v>170</v>
      </c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7">
        <f aca="true" t="shared" si="17" ref="U169:U178">SUM(C169:T169)</f>
        <v>0</v>
      </c>
      <c r="V169" s="33"/>
      <c r="W169" s="48"/>
      <c r="X169" s="49"/>
    </row>
    <row r="170" spans="1:24" ht="23.25">
      <c r="A170" s="50">
        <v>455</v>
      </c>
      <c r="B170" s="51" t="s">
        <v>402</v>
      </c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7">
        <f t="shared" si="17"/>
        <v>0</v>
      </c>
      <c r="V170" s="33"/>
      <c r="W170" s="48"/>
      <c r="X170" s="49"/>
    </row>
    <row r="171" spans="1:24" ht="23.25">
      <c r="A171" s="50">
        <v>455</v>
      </c>
      <c r="B171" s="51" t="s">
        <v>403</v>
      </c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7">
        <f t="shared" si="17"/>
        <v>0</v>
      </c>
      <c r="V171" s="33"/>
      <c r="W171" s="48"/>
      <c r="X171" s="49"/>
    </row>
    <row r="172" spans="1:24" ht="23.25">
      <c r="A172" s="50">
        <v>455</v>
      </c>
      <c r="B172" s="51" t="s">
        <v>404</v>
      </c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7">
        <f t="shared" si="17"/>
        <v>0</v>
      </c>
      <c r="V172" s="33"/>
      <c r="W172" s="48"/>
      <c r="X172" s="49"/>
    </row>
    <row r="173" spans="1:24" ht="23.25">
      <c r="A173" s="50">
        <v>456</v>
      </c>
      <c r="B173" s="51" t="s">
        <v>405</v>
      </c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7">
        <f t="shared" si="17"/>
        <v>0</v>
      </c>
      <c r="V173" s="33"/>
      <c r="W173" s="48"/>
      <c r="X173" s="49"/>
    </row>
    <row r="174" spans="1:24" ht="23.25">
      <c r="A174" s="50">
        <v>457</v>
      </c>
      <c r="B174" s="51" t="s">
        <v>252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7">
        <f t="shared" si="17"/>
        <v>0</v>
      </c>
      <c r="V174" s="33"/>
      <c r="W174" s="48"/>
      <c r="X174" s="49"/>
    </row>
    <row r="175" spans="1:24" ht="23.25">
      <c r="A175" s="50">
        <v>458</v>
      </c>
      <c r="B175" s="51" t="s">
        <v>264</v>
      </c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7">
        <f t="shared" si="17"/>
        <v>0</v>
      </c>
      <c r="V175" s="33"/>
      <c r="W175" s="48"/>
      <c r="X175" s="49"/>
    </row>
    <row r="176" spans="1:24" ht="23.25">
      <c r="A176" s="50">
        <v>459</v>
      </c>
      <c r="B176" s="51" t="s">
        <v>263</v>
      </c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7">
        <f t="shared" si="17"/>
        <v>0</v>
      </c>
      <c r="V176" s="33"/>
      <c r="W176" s="48"/>
      <c r="X176" s="49"/>
    </row>
    <row r="177" spans="1:24" ht="23.25">
      <c r="A177" s="50">
        <v>461</v>
      </c>
      <c r="B177" s="51" t="s">
        <v>406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7">
        <f t="shared" si="17"/>
        <v>0</v>
      </c>
      <c r="V177" s="33"/>
      <c r="W177" s="48"/>
      <c r="X177" s="49"/>
    </row>
    <row r="178" spans="1:24" ht="23.25">
      <c r="A178" s="50">
        <v>466</v>
      </c>
      <c r="B178" s="51" t="s">
        <v>407</v>
      </c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7">
        <f t="shared" si="17"/>
        <v>0</v>
      </c>
      <c r="V178" s="33"/>
      <c r="W178" s="48"/>
      <c r="X178" s="49"/>
    </row>
    <row r="179" spans="1:24" ht="23.25">
      <c r="A179" s="217" t="s">
        <v>439</v>
      </c>
      <c r="B179" s="217"/>
      <c r="C179" s="40">
        <f aca="true" t="shared" si="18" ref="C179:T179">SUM(C168:C178)</f>
        <v>0</v>
      </c>
      <c r="D179" s="40">
        <f t="shared" si="18"/>
        <v>0</v>
      </c>
      <c r="E179" s="40">
        <f t="shared" si="18"/>
        <v>0</v>
      </c>
      <c r="F179" s="40">
        <f t="shared" si="18"/>
        <v>0</v>
      </c>
      <c r="G179" s="40">
        <f t="shared" si="18"/>
        <v>0</v>
      </c>
      <c r="H179" s="40">
        <f t="shared" si="18"/>
        <v>0</v>
      </c>
      <c r="I179" s="40">
        <f t="shared" si="18"/>
        <v>0</v>
      </c>
      <c r="J179" s="40">
        <f t="shared" si="18"/>
        <v>0</v>
      </c>
      <c r="K179" s="40">
        <f t="shared" si="18"/>
        <v>0</v>
      </c>
      <c r="L179" s="40">
        <f t="shared" si="18"/>
        <v>0</v>
      </c>
      <c r="M179" s="40">
        <f t="shared" si="18"/>
        <v>0</v>
      </c>
      <c r="N179" s="40">
        <f t="shared" si="18"/>
        <v>0</v>
      </c>
      <c r="O179" s="40">
        <f t="shared" si="18"/>
        <v>0</v>
      </c>
      <c r="P179" s="40">
        <f t="shared" si="18"/>
        <v>0</v>
      </c>
      <c r="Q179" s="40">
        <f t="shared" si="18"/>
        <v>0</v>
      </c>
      <c r="R179" s="40">
        <f t="shared" si="18"/>
        <v>0</v>
      </c>
      <c r="S179" s="40">
        <f t="shared" si="18"/>
        <v>0</v>
      </c>
      <c r="T179" s="40">
        <f t="shared" si="18"/>
        <v>0</v>
      </c>
      <c r="U179" s="40">
        <f>SUM(C179:T179)</f>
        <v>0</v>
      </c>
      <c r="V179" s="58"/>
      <c r="W179" s="41"/>
      <c r="X179" s="52"/>
    </row>
    <row r="180" spans="1:24" ht="23.25">
      <c r="A180" s="220" t="s">
        <v>111</v>
      </c>
      <c r="B180" s="220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8">
        <f>SUM(C180:T180)</f>
        <v>0</v>
      </c>
      <c r="V180" s="58"/>
      <c r="W180" s="41"/>
      <c r="X180" s="52"/>
    </row>
    <row r="181" spans="1:24" ht="23.25">
      <c r="A181" s="44">
        <v>500</v>
      </c>
      <c r="B181" s="45" t="s">
        <v>171</v>
      </c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7"/>
      <c r="V181" s="33"/>
      <c r="W181" s="48"/>
      <c r="X181" s="49"/>
    </row>
    <row r="182" spans="1:24" ht="23.25">
      <c r="A182" s="50">
        <v>501</v>
      </c>
      <c r="B182" s="51" t="s">
        <v>408</v>
      </c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7">
        <f>SUM(C182:T182)</f>
        <v>0</v>
      </c>
      <c r="V182" s="33"/>
      <c r="W182" s="48"/>
      <c r="X182" s="49"/>
    </row>
    <row r="183" spans="1:23" ht="23.25">
      <c r="A183" s="50">
        <v>502</v>
      </c>
      <c r="B183" s="56" t="s">
        <v>409</v>
      </c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7">
        <f aca="true" t="shared" si="19" ref="U183:U211">SUM(C183:T183)</f>
        <v>0</v>
      </c>
      <c r="V183" s="33"/>
      <c r="W183" s="48"/>
    </row>
    <row r="184" spans="1:23" ht="23.25">
      <c r="A184" s="50">
        <v>502</v>
      </c>
      <c r="B184" s="56" t="s">
        <v>410</v>
      </c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7">
        <f t="shared" si="19"/>
        <v>0</v>
      </c>
      <c r="V184" s="33"/>
      <c r="W184" s="48"/>
    </row>
    <row r="185" spans="1:23" ht="23.25">
      <c r="A185" s="50">
        <v>509</v>
      </c>
      <c r="B185" s="56" t="s">
        <v>411</v>
      </c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7">
        <f t="shared" si="19"/>
        <v>0</v>
      </c>
      <c r="V185" s="33"/>
      <c r="W185" s="48"/>
    </row>
    <row r="186" spans="1:23" ht="23.25">
      <c r="A186" s="50">
        <v>510</v>
      </c>
      <c r="B186" s="56" t="s">
        <v>412</v>
      </c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7">
        <f t="shared" si="19"/>
        <v>0</v>
      </c>
      <c r="V186" s="33"/>
      <c r="W186" s="48"/>
    </row>
    <row r="187" spans="1:23" ht="23.25">
      <c r="A187" s="50">
        <v>510</v>
      </c>
      <c r="B187" s="56" t="s">
        <v>413</v>
      </c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7">
        <f t="shared" si="19"/>
        <v>0</v>
      </c>
      <c r="V187" s="33"/>
      <c r="W187" s="48"/>
    </row>
    <row r="188" spans="1:24" ht="23.25">
      <c r="A188" s="50">
        <v>516</v>
      </c>
      <c r="B188" s="56" t="s">
        <v>414</v>
      </c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7">
        <f t="shared" si="19"/>
        <v>0</v>
      </c>
      <c r="V188" s="73"/>
      <c r="W188" s="48"/>
      <c r="X188" s="49"/>
    </row>
    <row r="189" spans="1:23" ht="23.25">
      <c r="A189" s="50">
        <v>516</v>
      </c>
      <c r="B189" s="56" t="s">
        <v>415</v>
      </c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7">
        <f t="shared" si="19"/>
        <v>0</v>
      </c>
      <c r="V189" s="33"/>
      <c r="W189" s="48"/>
    </row>
    <row r="190" spans="1:23" ht="23.25">
      <c r="A190" s="50">
        <v>516</v>
      </c>
      <c r="B190" s="56" t="s">
        <v>416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7">
        <f t="shared" si="19"/>
        <v>0</v>
      </c>
      <c r="V190" s="33"/>
      <c r="W190" s="48"/>
    </row>
    <row r="191" spans="1:23" ht="23.25">
      <c r="A191" s="50">
        <v>516</v>
      </c>
      <c r="B191" s="56" t="s">
        <v>417</v>
      </c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7">
        <f t="shared" si="19"/>
        <v>0</v>
      </c>
      <c r="V191" s="33"/>
      <c r="W191" s="48"/>
    </row>
    <row r="192" spans="1:23" ht="23.25">
      <c r="A192" s="50">
        <v>516</v>
      </c>
      <c r="B192" s="56" t="s">
        <v>418</v>
      </c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7">
        <f t="shared" si="19"/>
        <v>0</v>
      </c>
      <c r="V192" s="33"/>
      <c r="W192" s="48"/>
    </row>
    <row r="193" spans="1:23" ht="23.25">
      <c r="A193" s="50">
        <v>516</v>
      </c>
      <c r="B193" s="56" t="s">
        <v>419</v>
      </c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7">
        <f t="shared" si="19"/>
        <v>0</v>
      </c>
      <c r="V193" s="33"/>
      <c r="W193" s="48"/>
    </row>
    <row r="194" spans="1:23" ht="23.25">
      <c r="A194" s="50">
        <v>516</v>
      </c>
      <c r="B194" s="56" t="s">
        <v>420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7">
        <f t="shared" si="19"/>
        <v>0</v>
      </c>
      <c r="V194" s="33"/>
      <c r="W194" s="48"/>
    </row>
    <row r="195" spans="1:23" ht="23.25">
      <c r="A195" s="50">
        <v>516</v>
      </c>
      <c r="B195" s="56" t="s">
        <v>421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7">
        <f t="shared" si="19"/>
        <v>0</v>
      </c>
      <c r="V195" s="33"/>
      <c r="W195" s="48"/>
    </row>
    <row r="196" spans="1:23" ht="23.25">
      <c r="A196" s="50">
        <v>516</v>
      </c>
      <c r="B196" s="56" t="s">
        <v>422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7">
        <f t="shared" si="19"/>
        <v>0</v>
      </c>
      <c r="V196" s="33"/>
      <c r="W196" s="48"/>
    </row>
    <row r="197" spans="1:23" ht="23.25">
      <c r="A197" s="50">
        <v>516</v>
      </c>
      <c r="B197" s="56" t="s">
        <v>423</v>
      </c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7">
        <f t="shared" si="19"/>
        <v>0</v>
      </c>
      <c r="V197" s="33"/>
      <c r="W197" s="48"/>
    </row>
    <row r="198" spans="1:23" ht="23.25">
      <c r="A198" s="50">
        <v>516</v>
      </c>
      <c r="B198" s="56" t="s">
        <v>424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7">
        <f t="shared" si="19"/>
        <v>0</v>
      </c>
      <c r="V198" s="33"/>
      <c r="W198" s="48"/>
    </row>
    <row r="199" spans="1:23" ht="23.25">
      <c r="A199" s="50">
        <v>516</v>
      </c>
      <c r="B199" s="56" t="s">
        <v>425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7">
        <f t="shared" si="19"/>
        <v>0</v>
      </c>
      <c r="V199" s="33"/>
      <c r="W199" s="48"/>
    </row>
    <row r="200" spans="1:23" ht="23.25">
      <c r="A200" s="50">
        <v>516</v>
      </c>
      <c r="B200" s="56" t="s">
        <v>426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7">
        <f t="shared" si="19"/>
        <v>0</v>
      </c>
      <c r="V200" s="33"/>
      <c r="W200" s="48"/>
    </row>
    <row r="201" spans="1:23" ht="23.25">
      <c r="A201" s="50">
        <v>516</v>
      </c>
      <c r="B201" s="56" t="s">
        <v>427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7">
        <f t="shared" si="19"/>
        <v>0</v>
      </c>
      <c r="V201" s="33"/>
      <c r="W201" s="48"/>
    </row>
    <row r="202" spans="1:23" ht="23.25">
      <c r="A202" s="50">
        <v>516</v>
      </c>
      <c r="B202" s="56" t="s">
        <v>428</v>
      </c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7">
        <f t="shared" si="19"/>
        <v>0</v>
      </c>
      <c r="V202" s="33"/>
      <c r="W202" s="48"/>
    </row>
    <row r="203" spans="1:23" ht="23.25">
      <c r="A203" s="50">
        <v>517</v>
      </c>
      <c r="B203" s="56" t="s">
        <v>429</v>
      </c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7">
        <f t="shared" si="19"/>
        <v>0</v>
      </c>
      <c r="V203" s="33"/>
      <c r="W203" s="48"/>
    </row>
    <row r="204" spans="1:23" ht="23.25">
      <c r="A204" s="50">
        <v>517</v>
      </c>
      <c r="B204" s="56" t="s">
        <v>430</v>
      </c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7">
        <f t="shared" si="19"/>
        <v>0</v>
      </c>
      <c r="V204" s="33"/>
      <c r="W204" s="48"/>
    </row>
    <row r="205" spans="1:23" ht="23.25">
      <c r="A205" s="50">
        <v>517</v>
      </c>
      <c r="B205" s="56" t="s">
        <v>431</v>
      </c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7">
        <f t="shared" si="19"/>
        <v>0</v>
      </c>
      <c r="V205" s="33"/>
      <c r="W205" s="48"/>
    </row>
    <row r="206" spans="1:23" ht="23.25">
      <c r="A206" s="50">
        <v>524</v>
      </c>
      <c r="B206" s="56" t="s">
        <v>432</v>
      </c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7">
        <f t="shared" si="19"/>
        <v>0</v>
      </c>
      <c r="V206" s="33"/>
      <c r="W206" s="48"/>
    </row>
    <row r="207" spans="1:24" ht="23.25">
      <c r="A207" s="50">
        <v>526</v>
      </c>
      <c r="B207" s="56" t="s">
        <v>433</v>
      </c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7">
        <f t="shared" si="19"/>
        <v>0</v>
      </c>
      <c r="V207" s="33"/>
      <c r="W207" s="48"/>
      <c r="X207" s="49"/>
    </row>
    <row r="208" spans="1:24" ht="23.25">
      <c r="A208" s="50">
        <v>526</v>
      </c>
      <c r="B208" s="56" t="s">
        <v>434</v>
      </c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7">
        <f t="shared" si="19"/>
        <v>0</v>
      </c>
      <c r="V208" s="33"/>
      <c r="W208" s="48"/>
      <c r="X208" s="49"/>
    </row>
    <row r="209" spans="1:24" ht="23.25">
      <c r="A209" s="50">
        <v>526</v>
      </c>
      <c r="B209" s="56" t="s">
        <v>435</v>
      </c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7">
        <f t="shared" si="19"/>
        <v>0</v>
      </c>
      <c r="V209" s="33"/>
      <c r="W209" s="48"/>
      <c r="X209" s="49"/>
    </row>
    <row r="210" spans="1:24" ht="23.25">
      <c r="A210" s="50"/>
      <c r="B210" s="56" t="s">
        <v>436</v>
      </c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7">
        <f t="shared" si="19"/>
        <v>0</v>
      </c>
      <c r="V210" s="33"/>
      <c r="W210" s="48"/>
      <c r="X210" s="49"/>
    </row>
    <row r="211" spans="1:24" ht="23.25">
      <c r="A211" s="50"/>
      <c r="B211" s="56" t="s">
        <v>437</v>
      </c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7">
        <f t="shared" si="19"/>
        <v>0</v>
      </c>
      <c r="V211" s="33"/>
      <c r="W211" s="48"/>
      <c r="X211" s="49"/>
    </row>
    <row r="212" spans="1:24" ht="23.25">
      <c r="A212" s="217" t="s">
        <v>439</v>
      </c>
      <c r="B212" s="217"/>
      <c r="C212" s="66">
        <f aca="true" t="shared" si="20" ref="C212:P212">SUM(C188:C211)</f>
        <v>0</v>
      </c>
      <c r="D212" s="66">
        <f t="shared" si="20"/>
        <v>0</v>
      </c>
      <c r="E212" s="66">
        <f t="shared" si="20"/>
        <v>0</v>
      </c>
      <c r="F212" s="66">
        <f t="shared" si="20"/>
        <v>0</v>
      </c>
      <c r="G212" s="66">
        <f t="shared" si="20"/>
        <v>0</v>
      </c>
      <c r="H212" s="66">
        <f t="shared" si="20"/>
        <v>0</v>
      </c>
      <c r="I212" s="66">
        <f t="shared" si="20"/>
        <v>0</v>
      </c>
      <c r="J212" s="66">
        <f t="shared" si="20"/>
        <v>0</v>
      </c>
      <c r="K212" s="66">
        <f t="shared" si="20"/>
        <v>0</v>
      </c>
      <c r="L212" s="66">
        <f t="shared" si="20"/>
        <v>0</v>
      </c>
      <c r="M212" s="66">
        <f t="shared" si="20"/>
        <v>0</v>
      </c>
      <c r="N212" s="66">
        <f t="shared" si="20"/>
        <v>0</v>
      </c>
      <c r="O212" s="66">
        <f t="shared" si="20"/>
        <v>0</v>
      </c>
      <c r="P212" s="66">
        <f t="shared" si="20"/>
        <v>0</v>
      </c>
      <c r="Q212" s="66">
        <f>SUM(Q183:Q211)</f>
        <v>0</v>
      </c>
      <c r="R212" s="66">
        <f>SUM(R188:R211)</f>
        <v>0</v>
      </c>
      <c r="S212" s="66">
        <f>SUM(S188:S211)</f>
        <v>0</v>
      </c>
      <c r="T212" s="66">
        <f>SUM(T188:T211)</f>
        <v>0</v>
      </c>
      <c r="U212" s="40">
        <f>SUM(C212:T212)</f>
        <v>0</v>
      </c>
      <c r="V212" s="58"/>
      <c r="W212" s="60"/>
      <c r="X212" s="60"/>
    </row>
    <row r="213" spans="1:24" ht="23.25">
      <c r="A213" s="218" t="s">
        <v>111</v>
      </c>
      <c r="B213" s="219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8">
        <f>SUM(C213:T213)</f>
        <v>0</v>
      </c>
      <c r="V213" s="33"/>
      <c r="W213" s="52"/>
      <c r="X213" s="52"/>
    </row>
    <row r="214" spans="1:24" ht="23.25">
      <c r="A214" s="49"/>
      <c r="B214" s="75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39"/>
      <c r="V214" s="58"/>
      <c r="W214" s="48"/>
      <c r="X214" s="49"/>
    </row>
    <row r="215" spans="1:24" ht="23.25">
      <c r="A215" s="49"/>
      <c r="B215" s="75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39"/>
      <c r="V215" s="76"/>
      <c r="W215" s="48"/>
      <c r="X215" s="49"/>
    </row>
    <row r="216" spans="1:24" ht="23.25">
      <c r="A216" s="49"/>
      <c r="B216" s="75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39"/>
      <c r="V216" s="76"/>
      <c r="W216" s="48"/>
      <c r="X216" s="49"/>
    </row>
    <row r="217" spans="2:23" ht="23.25">
      <c r="B217" s="75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39"/>
      <c r="V217" s="76"/>
      <c r="W217" s="48"/>
    </row>
    <row r="218" spans="2:23" ht="23.25">
      <c r="B218" s="75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39"/>
      <c r="V218" s="76"/>
      <c r="W218" s="48"/>
    </row>
    <row r="219" spans="2:23" ht="23.25">
      <c r="B219" s="75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39"/>
      <c r="V219" s="76"/>
      <c r="W219" s="48"/>
    </row>
    <row r="220" spans="2:23" ht="23.25">
      <c r="B220" s="75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39"/>
      <c r="V220" s="76"/>
      <c r="W220" s="48"/>
    </row>
    <row r="221" spans="2:23" ht="23.25">
      <c r="B221" s="75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39"/>
      <c r="V221" s="76"/>
      <c r="W221" s="48"/>
    </row>
    <row r="222" spans="2:23" ht="23.25">
      <c r="B222" s="75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39"/>
      <c r="V222" s="76"/>
      <c r="W222" s="48"/>
    </row>
    <row r="223" spans="2:23" ht="23.25">
      <c r="B223" s="75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39"/>
      <c r="V223" s="76"/>
      <c r="W223" s="48"/>
    </row>
    <row r="224" spans="2:23" ht="23.25"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39"/>
      <c r="V224" s="76"/>
      <c r="W224" s="48"/>
    </row>
    <row r="225" spans="2:23" ht="23.25"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39"/>
      <c r="V225" s="76"/>
      <c r="W225" s="48"/>
    </row>
    <row r="226" spans="2:23" ht="23.25"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39"/>
      <c r="V226" s="76"/>
      <c r="W226" s="48"/>
    </row>
    <row r="227" spans="2:23" ht="23.25"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39"/>
      <c r="V227" s="76"/>
      <c r="W227" s="48"/>
    </row>
    <row r="228" spans="2:23" ht="23.25"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39"/>
      <c r="V228" s="76"/>
      <c r="W228" s="48"/>
    </row>
    <row r="229" spans="2:23" ht="23.25"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39"/>
      <c r="V229" s="76"/>
      <c r="W229" s="48"/>
    </row>
    <row r="230" spans="2:23" ht="23.25"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39"/>
      <c r="V230" s="76"/>
      <c r="W230" s="48"/>
    </row>
    <row r="231" spans="2:23" ht="23.25"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39"/>
      <c r="V231" s="76"/>
      <c r="W231" s="48"/>
    </row>
    <row r="232" spans="2:23" ht="23.25"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39"/>
      <c r="V232" s="76"/>
      <c r="W232" s="48"/>
    </row>
    <row r="233" spans="21:23" ht="23.25">
      <c r="U233" s="39"/>
      <c r="V233" s="76"/>
      <c r="W233" s="48"/>
    </row>
    <row r="234" spans="21:23" ht="23.25">
      <c r="U234" s="39"/>
      <c r="V234" s="76"/>
      <c r="W234" s="48"/>
    </row>
    <row r="235" spans="21:23" ht="23.25">
      <c r="U235" s="39"/>
      <c r="V235" s="76"/>
      <c r="W235" s="48"/>
    </row>
    <row r="236" spans="21:23" ht="23.25">
      <c r="U236" s="39"/>
      <c r="V236" s="76"/>
      <c r="W236" s="48"/>
    </row>
    <row r="237" spans="21:23" ht="23.25">
      <c r="U237" s="39"/>
      <c r="V237" s="76"/>
      <c r="W237" s="48"/>
    </row>
    <row r="238" spans="21:23" ht="23.25">
      <c r="U238" s="39"/>
      <c r="V238" s="76"/>
      <c r="W238" s="48"/>
    </row>
    <row r="239" spans="21:23" ht="23.25">
      <c r="U239" s="39"/>
      <c r="V239" s="76"/>
      <c r="W239" s="48"/>
    </row>
    <row r="240" spans="21:23" ht="23.25">
      <c r="U240" s="49"/>
      <c r="V240" s="39"/>
      <c r="W240" s="49"/>
    </row>
    <row r="241" spans="21:23" ht="23.25">
      <c r="U241" s="49"/>
      <c r="V241" s="39"/>
      <c r="W241" s="49"/>
    </row>
    <row r="242" spans="21:23" ht="23.25">
      <c r="U242" s="49"/>
      <c r="V242" s="39"/>
      <c r="W242" s="49"/>
    </row>
    <row r="243" spans="21:23" ht="23.25">
      <c r="U243" s="49"/>
      <c r="V243" s="39"/>
      <c r="W243" s="49"/>
    </row>
    <row r="244" spans="21:23" ht="23.25">
      <c r="U244" s="49"/>
      <c r="V244" s="39"/>
      <c r="W244" s="49"/>
    </row>
    <row r="245" spans="21:23" ht="23.25">
      <c r="U245" s="49"/>
      <c r="V245" s="39"/>
      <c r="W245" s="49"/>
    </row>
    <row r="246" spans="21:23" ht="23.25">
      <c r="U246" s="49"/>
      <c r="V246" s="39"/>
      <c r="W246" s="49"/>
    </row>
    <row r="247" spans="21:23" ht="23.25">
      <c r="U247" s="49"/>
      <c r="V247" s="39"/>
      <c r="W247" s="49"/>
    </row>
    <row r="248" spans="21:23" ht="23.25">
      <c r="U248" s="49"/>
      <c r="V248" s="39"/>
      <c r="W248" s="49"/>
    </row>
    <row r="249" ht="23.25">
      <c r="V249" s="39"/>
    </row>
    <row r="250" ht="23.25">
      <c r="V250" s="39"/>
    </row>
    <row r="251" ht="23.25">
      <c r="V251" s="39"/>
    </row>
    <row r="252" ht="23.25">
      <c r="V252" s="39"/>
    </row>
    <row r="253" ht="23.25">
      <c r="V253" s="39"/>
    </row>
    <row r="254" ht="23.25">
      <c r="V254" s="39"/>
    </row>
    <row r="255" ht="23.25">
      <c r="V255" s="39"/>
    </row>
    <row r="256" ht="23.25">
      <c r="V256" s="39"/>
    </row>
    <row r="257" ht="23.25">
      <c r="V257" s="39"/>
    </row>
    <row r="258" ht="23.25">
      <c r="V258" s="39"/>
    </row>
    <row r="259" ht="23.25">
      <c r="V259" s="39"/>
    </row>
    <row r="260" ht="23.25">
      <c r="V260" s="39"/>
    </row>
    <row r="261" ht="23.25">
      <c r="V261" s="39"/>
    </row>
    <row r="262" ht="23.25">
      <c r="V262" s="39"/>
    </row>
    <row r="263" ht="23.25">
      <c r="V263" s="39"/>
    </row>
    <row r="264" ht="23.25">
      <c r="V264" s="39"/>
    </row>
    <row r="265" ht="23.25">
      <c r="V265" s="39"/>
    </row>
    <row r="266" ht="23.25">
      <c r="V266" s="39"/>
    </row>
    <row r="267" ht="23.25">
      <c r="V267" s="39"/>
    </row>
    <row r="268" ht="23.25">
      <c r="V268" s="39"/>
    </row>
    <row r="269" ht="23.25">
      <c r="V269" s="39"/>
    </row>
    <row r="270" ht="23.25">
      <c r="V270" s="39"/>
    </row>
    <row r="271" ht="23.25">
      <c r="V271" s="39"/>
    </row>
    <row r="272" ht="23.25">
      <c r="V272" s="39"/>
    </row>
    <row r="273" ht="23.25">
      <c r="V273" s="39"/>
    </row>
    <row r="274" ht="23.25">
      <c r="V274" s="39"/>
    </row>
    <row r="275" ht="23.25">
      <c r="V275" s="39"/>
    </row>
    <row r="276" ht="23.25">
      <c r="V276" s="39"/>
    </row>
    <row r="277" ht="23.25">
      <c r="V277" s="39"/>
    </row>
    <row r="278" ht="23.25">
      <c r="V278" s="39"/>
    </row>
    <row r="279" ht="23.25">
      <c r="V279" s="39"/>
    </row>
    <row r="280" ht="23.25">
      <c r="V280" s="39"/>
    </row>
    <row r="281" ht="23.25">
      <c r="V281" s="39"/>
    </row>
    <row r="282" ht="23.25">
      <c r="V282" s="39"/>
    </row>
    <row r="283" ht="23.25">
      <c r="V283" s="39"/>
    </row>
    <row r="284" ht="23.25">
      <c r="V284" s="39"/>
    </row>
    <row r="285" ht="23.25">
      <c r="V285" s="39"/>
    </row>
    <row r="286" ht="23.25">
      <c r="V286" s="39"/>
    </row>
    <row r="287" ht="23.25">
      <c r="V287" s="39"/>
    </row>
    <row r="288" ht="23.25">
      <c r="V288" s="39"/>
    </row>
    <row r="289" ht="23.25">
      <c r="V289" s="39"/>
    </row>
    <row r="290" ht="23.25">
      <c r="V290" s="39"/>
    </row>
    <row r="291" ht="23.25">
      <c r="V291" s="39"/>
    </row>
    <row r="292" ht="23.25">
      <c r="V292" s="39"/>
    </row>
    <row r="293" ht="23.25">
      <c r="V293" s="39"/>
    </row>
    <row r="294" ht="23.25">
      <c r="V294" s="39"/>
    </row>
    <row r="295" ht="23.25">
      <c r="V295" s="39"/>
    </row>
    <row r="296" ht="23.25">
      <c r="V296" s="39"/>
    </row>
    <row r="297" ht="23.25">
      <c r="V297" s="39"/>
    </row>
    <row r="298" ht="23.25">
      <c r="V298" s="39"/>
    </row>
    <row r="299" ht="23.25">
      <c r="V299" s="39"/>
    </row>
    <row r="300" ht="23.25">
      <c r="V300" s="39"/>
    </row>
    <row r="301" ht="23.25">
      <c r="V301" s="39"/>
    </row>
    <row r="302" ht="23.25">
      <c r="V302" s="39"/>
    </row>
    <row r="303" ht="23.25">
      <c r="V303" s="39"/>
    </row>
    <row r="304" ht="23.25">
      <c r="V304" s="39"/>
    </row>
    <row r="305" ht="23.25">
      <c r="V305" s="39"/>
    </row>
    <row r="306" ht="23.25">
      <c r="V306" s="39"/>
    </row>
    <row r="307" ht="23.25">
      <c r="V307" s="39"/>
    </row>
    <row r="308" ht="23.25">
      <c r="V308" s="39"/>
    </row>
    <row r="309" ht="23.25">
      <c r="V309" s="39"/>
    </row>
    <row r="310" ht="23.25">
      <c r="V310" s="39"/>
    </row>
    <row r="311" ht="23.25">
      <c r="V311" s="39"/>
    </row>
    <row r="312" ht="23.25">
      <c r="V312" s="39"/>
    </row>
    <row r="313" ht="23.25">
      <c r="V313" s="39"/>
    </row>
    <row r="314" ht="23.25">
      <c r="V314" s="39"/>
    </row>
    <row r="315" ht="23.25">
      <c r="V315" s="39"/>
    </row>
    <row r="316" ht="23.25">
      <c r="V316" s="39"/>
    </row>
    <row r="317" ht="23.25">
      <c r="V317" s="39"/>
    </row>
    <row r="318" ht="23.25">
      <c r="V318" s="39"/>
    </row>
    <row r="319" ht="23.25">
      <c r="V319" s="39"/>
    </row>
    <row r="320" ht="23.25">
      <c r="V320" s="39"/>
    </row>
    <row r="321" ht="23.25">
      <c r="V321" s="39"/>
    </row>
    <row r="322" ht="23.25">
      <c r="V322" s="39"/>
    </row>
    <row r="323" ht="23.25">
      <c r="V323" s="39"/>
    </row>
    <row r="324" ht="23.25">
      <c r="V324" s="39"/>
    </row>
    <row r="325" ht="23.25">
      <c r="V325" s="39"/>
    </row>
    <row r="326" ht="23.25">
      <c r="V326" s="39"/>
    </row>
    <row r="327" ht="23.25">
      <c r="V327" s="39"/>
    </row>
    <row r="328" ht="23.25">
      <c r="V328" s="39"/>
    </row>
    <row r="329" ht="23.25">
      <c r="V329" s="39"/>
    </row>
    <row r="330" ht="23.25">
      <c r="V330" s="39"/>
    </row>
    <row r="331" ht="23.25">
      <c r="V331" s="39"/>
    </row>
    <row r="332" ht="23.25">
      <c r="V332" s="39"/>
    </row>
    <row r="333" ht="23.25">
      <c r="V333" s="39"/>
    </row>
    <row r="334" ht="23.25">
      <c r="V334" s="39"/>
    </row>
    <row r="335" ht="23.25">
      <c r="V335" s="39"/>
    </row>
    <row r="336" ht="23.25">
      <c r="V336" s="39"/>
    </row>
    <row r="337" ht="23.25">
      <c r="V337" s="39"/>
    </row>
    <row r="338" ht="23.25">
      <c r="V338" s="39"/>
    </row>
    <row r="339" ht="23.25">
      <c r="V339" s="39"/>
    </row>
    <row r="340" ht="23.25">
      <c r="V340" s="39"/>
    </row>
    <row r="341" ht="23.25">
      <c r="V341" s="39"/>
    </row>
    <row r="342" ht="23.25">
      <c r="V342" s="39"/>
    </row>
    <row r="343" ht="23.25">
      <c r="V343" s="39"/>
    </row>
    <row r="344" ht="23.25">
      <c r="V344" s="39"/>
    </row>
    <row r="345" ht="23.25">
      <c r="V345" s="39"/>
    </row>
    <row r="346" ht="23.25">
      <c r="V346" s="39"/>
    </row>
    <row r="347" ht="23.25">
      <c r="V347" s="39"/>
    </row>
    <row r="348" ht="23.25">
      <c r="V348" s="39"/>
    </row>
    <row r="349" ht="23.25">
      <c r="V349" s="39"/>
    </row>
    <row r="350" ht="23.25">
      <c r="V350" s="39"/>
    </row>
    <row r="351" ht="23.25">
      <c r="V351" s="39"/>
    </row>
    <row r="352" ht="23.25">
      <c r="V352" s="39"/>
    </row>
    <row r="353" ht="23.25">
      <c r="V353" s="39"/>
    </row>
    <row r="354" ht="23.25">
      <c r="V354" s="39"/>
    </row>
    <row r="355" ht="23.25">
      <c r="V355" s="39"/>
    </row>
    <row r="356" ht="23.25">
      <c r="V356" s="39"/>
    </row>
    <row r="357" ht="23.25">
      <c r="V357" s="39"/>
    </row>
    <row r="358" ht="23.25">
      <c r="V358" s="39"/>
    </row>
    <row r="359" ht="23.25">
      <c r="V359" s="39"/>
    </row>
    <row r="360" ht="23.25">
      <c r="V360" s="39"/>
    </row>
    <row r="361" ht="23.25">
      <c r="V361" s="39"/>
    </row>
    <row r="362" ht="23.25">
      <c r="V362" s="39"/>
    </row>
    <row r="363" ht="23.25">
      <c r="V363" s="39"/>
    </row>
    <row r="364" ht="23.25">
      <c r="V364" s="39"/>
    </row>
  </sheetData>
  <sheetProtection/>
  <mergeCells count="42">
    <mergeCell ref="A166:B166"/>
    <mergeCell ref="A180:B180"/>
    <mergeCell ref="A144:B144"/>
    <mergeCell ref="A152:B152"/>
    <mergeCell ref="A165:B165"/>
    <mergeCell ref="A179:B179"/>
    <mergeCell ref="A50:B50"/>
    <mergeCell ref="A124:B124"/>
    <mergeCell ref="A145:B145"/>
    <mergeCell ref="A153:B153"/>
    <mergeCell ref="A29:B29"/>
    <mergeCell ref="A37:B37"/>
    <mergeCell ref="A1:V1"/>
    <mergeCell ref="A2:V2"/>
    <mergeCell ref="A3:V3"/>
    <mergeCell ref="A4:A7"/>
    <mergeCell ref="B4:B7"/>
    <mergeCell ref="C4:D4"/>
    <mergeCell ref="G4:H4"/>
    <mergeCell ref="I4:J4"/>
    <mergeCell ref="K4:L4"/>
    <mergeCell ref="N4:O4"/>
    <mergeCell ref="P4:Q4"/>
    <mergeCell ref="R4:S4"/>
    <mergeCell ref="U4:U7"/>
    <mergeCell ref="C5:D5"/>
    <mergeCell ref="G5:H5"/>
    <mergeCell ref="I5:J5"/>
    <mergeCell ref="K5:L5"/>
    <mergeCell ref="N5:O5"/>
    <mergeCell ref="P5:Q5"/>
    <mergeCell ref="R5:S5"/>
    <mergeCell ref="A212:B212"/>
    <mergeCell ref="A213:B213"/>
    <mergeCell ref="A17:B17"/>
    <mergeCell ref="A23:B23"/>
    <mergeCell ref="A28:B28"/>
    <mergeCell ref="A36:B36"/>
    <mergeCell ref="A49:B49"/>
    <mergeCell ref="A123:B123"/>
    <mergeCell ref="A18:B18"/>
    <mergeCell ref="A24:B24"/>
  </mergeCells>
  <printOptions/>
  <pageMargins left="0.24" right="0.15748031496062992" top="0.2755905511811024" bottom="0.2362204724409449" header="0.15748031496062992" footer="0.15748031496062992"/>
  <pageSetup horizontalDpi="600" verticalDpi="600" orientation="landscape" paperSize="5" scale="46" r:id="rId1"/>
  <headerFooter>
    <oddHeader>&amp;Rหน้า 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Aey</cp:lastModifiedBy>
  <cp:lastPrinted>2012-12-06T08:13:24Z</cp:lastPrinted>
  <dcterms:created xsi:type="dcterms:W3CDTF">2004-08-31T04:38:21Z</dcterms:created>
  <dcterms:modified xsi:type="dcterms:W3CDTF">2013-01-22T06:43:50Z</dcterms:modified>
  <cp:category/>
  <cp:version/>
  <cp:contentType/>
  <cp:contentStatus/>
</cp:coreProperties>
</file>